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ДДС(1)" sheetId="1" r:id="rId1"/>
    <sheet name="ФП(1)" sheetId="2" r:id="rId2"/>
    <sheet name="ДДС(2)" sheetId="3" r:id="rId3"/>
    <sheet name="ФП(2)" sheetId="4" r:id="rId4"/>
  </sheets>
  <calcPr calcId="145621"/>
</workbook>
</file>

<file path=xl/calcChain.xml><?xml version="1.0" encoding="utf-8"?>
<calcChain xmlns="http://schemas.openxmlformats.org/spreadsheetml/2006/main">
  <c r="C19" i="2" l="1"/>
  <c r="E16" i="4"/>
  <c r="E12" i="4"/>
  <c r="E11" i="4"/>
  <c r="E8" i="4"/>
  <c r="E7" i="4"/>
  <c r="E16" i="2"/>
  <c r="E12" i="2"/>
  <c r="E11" i="2"/>
  <c r="E8" i="2"/>
  <c r="E7" i="2"/>
  <c r="D14" i="4" l="1"/>
  <c r="D15" i="4"/>
  <c r="D17" i="4"/>
  <c r="D9" i="4" l="1"/>
  <c r="B13" i="4" l="1"/>
  <c r="E10" i="4"/>
  <c r="D10" i="4"/>
  <c r="E6" i="4"/>
  <c r="D6" i="4"/>
  <c r="D5" i="4"/>
  <c r="D4" i="4"/>
  <c r="D3" i="4"/>
  <c r="AC11" i="3"/>
  <c r="AB11" i="3"/>
  <c r="F17" i="4" s="1"/>
  <c r="AA11" i="3"/>
  <c r="Z11" i="3"/>
  <c r="F16" i="4" s="1"/>
  <c r="G16" i="4" s="1"/>
  <c r="Y11" i="3"/>
  <c r="X11" i="3"/>
  <c r="W11" i="3"/>
  <c r="V11" i="3"/>
  <c r="F14" i="4" s="1"/>
  <c r="U11" i="3"/>
  <c r="T11" i="3"/>
  <c r="F12" i="4" s="1"/>
  <c r="G12" i="4" s="1"/>
  <c r="S11" i="3"/>
  <c r="R11" i="3"/>
  <c r="F11" i="4" s="1"/>
  <c r="Q11" i="3"/>
  <c r="P11" i="3"/>
  <c r="O11" i="3"/>
  <c r="N11" i="3"/>
  <c r="F7" i="4" s="1"/>
  <c r="M11" i="3"/>
  <c r="L11" i="3"/>
  <c r="F5" i="4" s="1"/>
  <c r="K11" i="3"/>
  <c r="J11" i="3"/>
  <c r="F4" i="4" s="1"/>
  <c r="I11" i="3"/>
  <c r="H11" i="3"/>
  <c r="G11" i="3"/>
  <c r="F11" i="3"/>
  <c r="E11" i="3"/>
  <c r="D11" i="3"/>
  <c r="G20" i="4" l="1"/>
  <c r="F8" i="4"/>
  <c r="G8" i="4" s="1"/>
  <c r="F15" i="4"/>
  <c r="F13" i="4" s="1"/>
  <c r="D13" i="4"/>
  <c r="D18" i="4" s="1"/>
  <c r="F10" i="4"/>
  <c r="F3" i="4"/>
  <c r="C11" i="3"/>
  <c r="G7" i="4"/>
  <c r="G6" i="4" s="1"/>
  <c r="G11" i="4"/>
  <c r="G10" i="4" s="1"/>
  <c r="D5" i="2"/>
  <c r="D4" i="2"/>
  <c r="B13" i="2"/>
  <c r="E10" i="2"/>
  <c r="E6" i="2"/>
  <c r="D6" i="2"/>
  <c r="D10" i="2"/>
  <c r="AE3" i="1"/>
  <c r="C4" i="1" s="1"/>
  <c r="AE4" i="1" s="1"/>
  <c r="AD3" i="1"/>
  <c r="B4" i="1" s="1"/>
  <c r="AD4" i="1" s="1"/>
  <c r="B5" i="1" s="1"/>
  <c r="AD5" i="1" s="1"/>
  <c r="B6" i="1" s="1"/>
  <c r="AD6" i="1" s="1"/>
  <c r="B7" i="1" s="1"/>
  <c r="AD7" i="1" s="1"/>
  <c r="B8" i="1" s="1"/>
  <c r="AD8" i="1" s="1"/>
  <c r="B9" i="1" s="1"/>
  <c r="AD9" i="1" s="1"/>
  <c r="B10" i="1" s="1"/>
  <c r="AD10" i="1" s="1"/>
  <c r="AB11" i="1"/>
  <c r="F17" i="2" s="1"/>
  <c r="AC11" i="1"/>
  <c r="AA11" i="1"/>
  <c r="Z11" i="1"/>
  <c r="W11" i="1"/>
  <c r="X11" i="1"/>
  <c r="Y11" i="1"/>
  <c r="V11" i="1"/>
  <c r="S11" i="1"/>
  <c r="T11" i="1"/>
  <c r="U11" i="1"/>
  <c r="R11" i="1"/>
  <c r="O11" i="1"/>
  <c r="P11" i="1"/>
  <c r="Q11" i="1"/>
  <c r="N11" i="1"/>
  <c r="K11" i="1"/>
  <c r="L11" i="1"/>
  <c r="M11" i="1"/>
  <c r="J11" i="1"/>
  <c r="G11" i="1"/>
  <c r="H11" i="1"/>
  <c r="I11" i="1"/>
  <c r="F11" i="1"/>
  <c r="B3" i="3" l="1"/>
  <c r="AD3" i="3" s="1"/>
  <c r="B4" i="3" s="1"/>
  <c r="AD4" i="3" s="1"/>
  <c r="B5" i="3" s="1"/>
  <c r="AD5" i="3" s="1"/>
  <c r="B6" i="3" s="1"/>
  <c r="AD6" i="3" s="1"/>
  <c r="B7" i="3" s="1"/>
  <c r="AD7" i="3" s="1"/>
  <c r="B8" i="3" s="1"/>
  <c r="AD8" i="3" s="1"/>
  <c r="B9" i="3" s="1"/>
  <c r="AD9" i="3" s="1"/>
  <c r="B10" i="3" s="1"/>
  <c r="AD10" i="3" s="1"/>
  <c r="F6" i="4"/>
  <c r="F14" i="2"/>
  <c r="E2" i="4"/>
  <c r="F2" i="4"/>
  <c r="F9" i="4" s="1"/>
  <c r="F7" i="2"/>
  <c r="G7" i="2" s="1"/>
  <c r="F5" i="2"/>
  <c r="F4" i="2"/>
  <c r="F3" i="2" s="1"/>
  <c r="F11" i="2"/>
  <c r="G11" i="2" s="1"/>
  <c r="F16" i="2"/>
  <c r="G16" i="2" s="1"/>
  <c r="F8" i="2"/>
  <c r="G8" i="2" s="1"/>
  <c r="F15" i="2"/>
  <c r="F13" i="2" s="1"/>
  <c r="F12" i="2"/>
  <c r="G12" i="2" s="1"/>
  <c r="D3" i="2"/>
  <c r="D9" i="2" s="1"/>
  <c r="C11" i="1"/>
  <c r="C5" i="1"/>
  <c r="D17" i="2" l="1"/>
  <c r="D15" i="2"/>
  <c r="D14" i="2"/>
  <c r="D13" i="2" s="1"/>
  <c r="D18" i="2" s="1"/>
  <c r="E4" i="4"/>
  <c r="E5" i="4"/>
  <c r="G5" i="4" s="1"/>
  <c r="G6" i="2"/>
  <c r="F6" i="2"/>
  <c r="G10" i="2"/>
  <c r="F10" i="2"/>
  <c r="E2" i="2"/>
  <c r="F2" i="2"/>
  <c r="AE5" i="1"/>
  <c r="C6" i="1" s="1"/>
  <c r="F9" i="2" l="1"/>
  <c r="G4" i="4"/>
  <c r="G3" i="4" s="1"/>
  <c r="E3" i="4"/>
  <c r="E9" i="4" s="1"/>
  <c r="E5" i="2"/>
  <c r="E4" i="2"/>
  <c r="G4" i="2" s="1"/>
  <c r="AE6" i="1"/>
  <c r="C7" i="1" s="1"/>
  <c r="E15" i="4" l="1"/>
  <c r="G15" i="4" s="1"/>
  <c r="E17" i="4"/>
  <c r="G17" i="4" s="1"/>
  <c r="E14" i="4"/>
  <c r="E3" i="2"/>
  <c r="E9" i="2" s="1"/>
  <c r="G5" i="2"/>
  <c r="G3" i="2" s="1"/>
  <c r="AE7" i="1"/>
  <c r="C8" i="1" s="1"/>
  <c r="E17" i="2" l="1"/>
  <c r="G17" i="2" s="1"/>
  <c r="E15" i="2"/>
  <c r="G15" i="2" s="1"/>
  <c r="E14" i="2"/>
  <c r="E13" i="4"/>
  <c r="E18" i="4" s="1"/>
  <c r="G18" i="4" s="1"/>
  <c r="G19" i="4" s="1"/>
  <c r="G14" i="4"/>
  <c r="G13" i="4" s="1"/>
  <c r="AE8" i="1"/>
  <c r="C9" i="1" s="1"/>
  <c r="E13" i="2" l="1"/>
  <c r="E18" i="2" s="1"/>
  <c r="G18" i="2" s="1"/>
  <c r="G14" i="2"/>
  <c r="G13" i="2" s="1"/>
  <c r="AE9" i="1"/>
  <c r="C10" i="1" s="1"/>
  <c r="AE10" i="1" s="1"/>
  <c r="C3" i="3" l="1"/>
  <c r="G19" i="2"/>
  <c r="G21" i="2" s="1"/>
  <c r="AE3" i="3"/>
  <c r="C4" i="3" s="1"/>
  <c r="AE4" i="3" s="1"/>
  <c r="C5" i="3" s="1"/>
  <c r="AE5" i="3" s="1"/>
  <c r="C6" i="3" s="1"/>
  <c r="AE6" i="3" s="1"/>
  <c r="C7" i="3" s="1"/>
  <c r="AE7" i="3" s="1"/>
  <c r="C8" i="3" s="1"/>
  <c r="AE8" i="3" s="1"/>
  <c r="C9" i="3" s="1"/>
  <c r="AE9" i="3" s="1"/>
  <c r="C10" i="3" s="1"/>
  <c r="AE10" i="3" s="1"/>
  <c r="C19" i="4"/>
  <c r="E11" i="1"/>
  <c r="D11" i="1"/>
  <c r="G20" i="2" s="1"/>
  <c r="G21" i="4" l="1"/>
</calcChain>
</file>

<file path=xl/sharedStrings.xml><?xml version="1.0" encoding="utf-8"?>
<sst xmlns="http://schemas.openxmlformats.org/spreadsheetml/2006/main" count="153" uniqueCount="59">
  <si>
    <t>ДОХОД</t>
  </si>
  <si>
    <t>ДИВИДЕНДЫ</t>
  </si>
  <si>
    <t>Дата</t>
  </si>
  <si>
    <t>Дивиденды</t>
  </si>
  <si>
    <t>Дивиденды касса</t>
  </si>
  <si>
    <t>Итого</t>
  </si>
  <si>
    <t>Доход №1</t>
  </si>
  <si>
    <t>Доход №1 касса</t>
  </si>
  <si>
    <t>Доход №2</t>
  </si>
  <si>
    <t>Доход №2 касса</t>
  </si>
  <si>
    <t>НО</t>
  </si>
  <si>
    <t>планируемые</t>
  </si>
  <si>
    <t>распределение</t>
  </si>
  <si>
    <t>реальные</t>
  </si>
  <si>
    <t>КО</t>
  </si>
  <si>
    <t>ПРИБЫЛЬ</t>
  </si>
  <si>
    <t>ВЫРУЧКА</t>
  </si>
  <si>
    <t>Авансы</t>
  </si>
  <si>
    <t>Авансы касса</t>
  </si>
  <si>
    <t>Выручка</t>
  </si>
  <si>
    <t>ПРЯМЫЕ ПЕРЕМЕННЫЕ</t>
  </si>
  <si>
    <t>ПП1</t>
  </si>
  <si>
    <t>ПП1 касса</t>
  </si>
  <si>
    <t>ПП2</t>
  </si>
  <si>
    <t>ПП2 касса</t>
  </si>
  <si>
    <t>ПРЯМЫЕ ПОСТОЯННЫЕ</t>
  </si>
  <si>
    <t>ППОС1</t>
  </si>
  <si>
    <t>ППОС1 касса</t>
  </si>
  <si>
    <t>ППОС2</t>
  </si>
  <si>
    <t>ППОС2 касса</t>
  </si>
  <si>
    <t>УП1</t>
  </si>
  <si>
    <t>УП2</t>
  </si>
  <si>
    <t>УП2 касса</t>
  </si>
  <si>
    <t>УП1 касса</t>
  </si>
  <si>
    <t>РЕЗЕРВЫ</t>
  </si>
  <si>
    <t>Р1</t>
  </si>
  <si>
    <t>Р1 касса</t>
  </si>
  <si>
    <t>Р2</t>
  </si>
  <si>
    <t>Р2 касса</t>
  </si>
  <si>
    <t>КРЕДИТЫ</t>
  </si>
  <si>
    <t>КРЕДИТ</t>
  </si>
  <si>
    <t>КРЕДИТ касса</t>
  </si>
  <si>
    <t>%</t>
  </si>
  <si>
    <t>АВАНСЫ</t>
  </si>
  <si>
    <t>Остаток на начало</t>
  </si>
  <si>
    <t xml:space="preserve"> р/с</t>
  </si>
  <si>
    <t>касса</t>
  </si>
  <si>
    <t xml:space="preserve">Остаток на конец </t>
  </si>
  <si>
    <t>р/с</t>
  </si>
  <si>
    <t>Ф</t>
  </si>
  <si>
    <t>АВАНС</t>
  </si>
  <si>
    <t>ОСТАТОК</t>
  </si>
  <si>
    <t>КОНТРОЛЬ</t>
  </si>
  <si>
    <t>кредит</t>
  </si>
  <si>
    <t>распределено</t>
  </si>
  <si>
    <t>израсходовано</t>
  </si>
  <si>
    <t>запланировано</t>
  </si>
  <si>
    <t>КОСВЕННЫЕ</t>
  </si>
  <si>
    <t>МАРЖИНАЛЬНАЯ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</si>
</sst>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&quot;р.&quot;;\-#,##0.00&quot;р.&quot;"/>
    <numFmt numFmtId="44" formatCode="_-* #,##0.00&quot;р.&quot;_-;\-* #,##0.00&quot;р.&quot;_-;_-* &quot;-&quot;??&quot;р.&quot;_-;_-@_-"/>
    <numFmt numFmtId="164" formatCode="#,##0.00&quot;р.&quot;"/>
    <numFmt numFmtId="165" formatCode="#,##0.00\ &quot;₽&quot;"/>
    <numFmt numFmtId="166" formatCode="[$-419]d\ mmm;@"/>
  </numFmts>
  <fonts count="10" x14ac:knownFonts="1">
    <font>
      <sz val="11"/>
      <color theme="1"/>
      <name val="Calibri"/>
      <family val="2"/>
      <scheme val="minor"/>
    </font>
    <font>
      <b/>
      <sz val="11"/>
      <name val="Bookman Old Style"/>
      <family val="1"/>
      <charset val="204"/>
    </font>
    <font>
      <b/>
      <sz val="11"/>
      <color theme="0"/>
      <name val="Bookman Old Style"/>
      <family val="1"/>
      <charset val="204"/>
    </font>
    <font>
      <sz val="11"/>
      <name val="Bookman Old Style"/>
      <family val="1"/>
      <charset val="204"/>
    </font>
    <font>
      <sz val="11"/>
      <name val="Calibri"/>
      <family val="2"/>
      <scheme val="minor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0"/>
      <name val="Bookman Old Style"/>
      <family val="1"/>
      <charset val="204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DA9694"/>
      </left>
      <right style="thin">
        <color rgb="FFDA9694"/>
      </right>
      <top style="thin">
        <color rgb="FFDA9694"/>
      </top>
      <bottom style="thin">
        <color rgb="FFDA9694"/>
      </bottom>
      <diagonal/>
    </border>
    <border>
      <left style="medium">
        <color indexed="64"/>
      </left>
      <right style="thin">
        <color rgb="FFDA9694"/>
      </right>
      <top style="thin">
        <color rgb="FFDA9694"/>
      </top>
      <bottom style="medium">
        <color indexed="64"/>
      </bottom>
      <diagonal/>
    </border>
    <border>
      <left style="thin">
        <color rgb="FFDA9694"/>
      </left>
      <right style="thin">
        <color rgb="FFDA9694"/>
      </right>
      <top style="thin">
        <color rgb="FFDA9694"/>
      </top>
      <bottom style="medium">
        <color indexed="64"/>
      </bottom>
      <diagonal/>
    </border>
    <border>
      <left style="medium">
        <color indexed="64"/>
      </left>
      <right style="thin">
        <color rgb="FFDA9694"/>
      </right>
      <top style="thin">
        <color rgb="FFDA9694"/>
      </top>
      <bottom style="thin">
        <color rgb="FFDA969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DA9694"/>
      </left>
      <right style="thin">
        <color rgb="FFDA9694"/>
      </right>
      <top/>
      <bottom style="thin">
        <color rgb="FFDA9694"/>
      </bottom>
      <diagonal/>
    </border>
    <border>
      <left style="medium">
        <color indexed="64"/>
      </left>
      <right style="thin">
        <color rgb="FFDA9694"/>
      </right>
      <top style="medium">
        <color indexed="64"/>
      </top>
      <bottom style="medium">
        <color indexed="64"/>
      </bottom>
      <diagonal/>
    </border>
    <border>
      <left style="thin">
        <color rgb="FFDA9694"/>
      </left>
      <right style="thin">
        <color rgb="FFDA969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A9694"/>
      </left>
      <right style="medium">
        <color indexed="64"/>
      </right>
      <top style="thin">
        <color rgb="FFDA9694"/>
      </top>
      <bottom style="medium">
        <color indexed="64"/>
      </bottom>
      <diagonal/>
    </border>
    <border>
      <left style="thin">
        <color rgb="FFDA9694"/>
      </left>
      <right style="medium">
        <color indexed="64"/>
      </right>
      <top style="thin">
        <color rgb="FFDA9694"/>
      </top>
      <bottom style="thin">
        <color rgb="FFDA9694"/>
      </bottom>
      <diagonal/>
    </border>
    <border>
      <left style="medium">
        <color indexed="64"/>
      </left>
      <right style="thin">
        <color rgb="FFDA9694"/>
      </right>
      <top style="medium">
        <color indexed="64"/>
      </top>
      <bottom style="thin">
        <color rgb="FFDA9694"/>
      </bottom>
      <diagonal/>
    </border>
    <border>
      <left style="thin">
        <color rgb="FFDA9694"/>
      </left>
      <right style="thin">
        <color rgb="FFDA9694"/>
      </right>
      <top style="medium">
        <color indexed="64"/>
      </top>
      <bottom style="thin">
        <color rgb="FFDA9694"/>
      </bottom>
      <diagonal/>
    </border>
    <border>
      <left style="thin">
        <color rgb="FFDA9694"/>
      </left>
      <right style="medium">
        <color indexed="64"/>
      </right>
      <top style="medium">
        <color indexed="64"/>
      </top>
      <bottom style="thin">
        <color rgb="FFDA969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DA9694"/>
      </right>
      <top/>
      <bottom style="thin">
        <color rgb="FFDA9694"/>
      </bottom>
      <diagonal/>
    </border>
    <border>
      <left style="thin">
        <color rgb="FFDA9694"/>
      </left>
      <right style="medium">
        <color indexed="64"/>
      </right>
      <top/>
      <bottom style="thin">
        <color rgb="FFDA9694"/>
      </bottom>
      <diagonal/>
    </border>
    <border>
      <left style="thin">
        <color rgb="FFDA969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A9694"/>
      </right>
      <top style="thin">
        <color rgb="FFDA9694"/>
      </top>
      <bottom/>
      <diagonal/>
    </border>
    <border>
      <left style="thin">
        <color rgb="FFDA9694"/>
      </left>
      <right style="thin">
        <color rgb="FFDA9694"/>
      </right>
      <top style="thin">
        <color rgb="FFDA9694"/>
      </top>
      <bottom/>
      <diagonal/>
    </border>
    <border>
      <left style="thin">
        <color rgb="FFDA9694"/>
      </left>
      <right style="medium">
        <color indexed="64"/>
      </right>
      <top style="thin">
        <color rgb="FFDA969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DA9694"/>
      </right>
      <top style="thin">
        <color rgb="FFDA9694"/>
      </top>
      <bottom style="thin">
        <color rgb="FFDA9694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medium">
        <color indexed="64"/>
      </right>
      <top style="thin">
        <color theme="5" tint="0.39997558519241921"/>
      </top>
      <bottom style="medium">
        <color indexed="64"/>
      </bottom>
      <diagonal/>
    </border>
    <border>
      <left style="thin">
        <color theme="5" tint="0.39997558519241921"/>
      </left>
      <right/>
      <top style="medium">
        <color indexed="64"/>
      </top>
      <bottom style="medium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5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0.39997558519241921"/>
      </left>
      <right style="thin">
        <color indexed="64"/>
      </right>
      <top style="thin">
        <color theme="5" tint="0.39997558519241921"/>
      </top>
      <bottom/>
      <diagonal/>
    </border>
    <border>
      <left style="thin">
        <color rgb="FFFF0000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rgb="FFFF0000"/>
      </left>
      <right/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medium">
        <color indexed="64"/>
      </left>
      <right style="thin">
        <color theme="5" tint="0.39997558519241921"/>
      </right>
      <top style="thin">
        <color theme="5" tint="0.39997558519241921"/>
      </top>
      <bottom style="thin">
        <color rgb="FFDA9694"/>
      </bottom>
      <diagonal/>
    </border>
    <border>
      <left style="medium">
        <color indexed="64"/>
      </left>
      <right style="thin">
        <color theme="5" tint="0.39997558519241921"/>
      </right>
      <top style="thin">
        <color rgb="FFDA9694"/>
      </top>
      <bottom style="medium">
        <color indexed="64"/>
      </bottom>
      <diagonal/>
    </border>
    <border>
      <left/>
      <right style="thin">
        <color rgb="FFDA9694"/>
      </right>
      <top style="thin">
        <color rgb="FFDA9694"/>
      </top>
      <bottom style="medium">
        <color indexed="64"/>
      </bottom>
      <diagonal/>
    </border>
    <border>
      <left style="medium">
        <color indexed="64"/>
      </left>
      <right/>
      <top style="thin">
        <color theme="5" tint="0.39997558519241921"/>
      </top>
      <bottom/>
      <diagonal/>
    </border>
    <border>
      <left/>
      <right style="medium">
        <color indexed="64"/>
      </right>
      <top style="thin">
        <color theme="5" tint="0.39997558519241921"/>
      </top>
      <bottom/>
      <diagonal/>
    </border>
    <border>
      <left style="medium">
        <color indexed="64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medium">
        <color indexed="64"/>
      </right>
      <top style="thin">
        <color theme="5" tint="0.39997558519241921"/>
      </top>
      <bottom/>
      <diagonal/>
    </border>
    <border>
      <left style="medium">
        <color indexed="64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medium">
        <color indexed="64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 style="thin">
        <color theme="5" tint="0.39997558519241921"/>
      </right>
      <top style="thin">
        <color theme="5" tint="0.39997558519241921"/>
      </top>
      <bottom style="medium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medium">
        <color indexed="64"/>
      </bottom>
      <diagonal/>
    </border>
    <border>
      <left style="thin">
        <color theme="5" tint="0.399975585192419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/>
      <right style="medium">
        <color indexed="64"/>
      </right>
      <top/>
      <bottom style="thin">
        <color theme="5" tint="0.39997558519241921"/>
      </bottom>
      <diagonal/>
    </border>
    <border>
      <left style="thin">
        <color indexed="64"/>
      </left>
      <right style="medium">
        <color indexed="64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medium">
        <color indexed="64"/>
      </right>
      <top style="thin">
        <color rgb="FFDA9694"/>
      </top>
      <bottom style="thin">
        <color rgb="FFDA969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5" tint="0.39997558519241921"/>
      </top>
      <bottom style="thin">
        <color rgb="FFDA9694"/>
      </bottom>
      <diagonal/>
    </border>
    <border>
      <left style="medium">
        <color indexed="64"/>
      </left>
      <right/>
      <top style="thin">
        <color rgb="FFDA9694"/>
      </top>
      <bottom style="thin">
        <color rgb="FFDA9694"/>
      </bottom>
      <diagonal/>
    </border>
    <border>
      <left style="medium">
        <color indexed="64"/>
      </left>
      <right style="thin">
        <color rgb="FFFF0000"/>
      </right>
      <top style="thin">
        <color rgb="FFDA9694"/>
      </top>
      <bottom style="medium">
        <color indexed="64"/>
      </bottom>
      <diagonal/>
    </border>
    <border>
      <left/>
      <right style="medium">
        <color indexed="64"/>
      </right>
      <top style="thin">
        <color rgb="FFDA9694"/>
      </top>
      <bottom style="medium">
        <color indexed="64"/>
      </bottom>
      <diagonal/>
    </border>
    <border>
      <left style="thin">
        <color theme="5" tint="0.39997558519241921"/>
      </left>
      <right style="medium">
        <color indexed="64"/>
      </right>
      <top/>
      <bottom style="thin">
        <color rgb="FFDA9694"/>
      </bottom>
      <diagonal/>
    </border>
    <border>
      <left style="medium">
        <color indexed="64"/>
      </left>
      <right style="thin">
        <color theme="5" tint="0.39997558519241921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/>
      <top style="thin">
        <color theme="5" tint="0.39997558519241921"/>
      </top>
      <bottom style="medium">
        <color indexed="64"/>
      </bottom>
      <diagonal/>
    </border>
    <border>
      <left/>
      <right style="thin">
        <color rgb="FFDA9694"/>
      </right>
      <top style="medium">
        <color indexed="64"/>
      </top>
      <bottom style="medium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indexed="64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indexed="64"/>
      </top>
      <bottom style="medium">
        <color indexed="64"/>
      </bottom>
      <diagonal/>
    </border>
    <border>
      <left style="thin">
        <color theme="5" tint="0.39997558519241921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indexed="64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medium">
        <color indexed="64"/>
      </bottom>
      <diagonal/>
    </border>
    <border>
      <left style="medium">
        <color indexed="64"/>
      </left>
      <right style="thin">
        <color theme="5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5" tint="0.39997558519241921"/>
      </right>
      <top/>
      <bottom style="medium">
        <color indexed="64"/>
      </bottom>
      <diagonal/>
    </border>
    <border>
      <left/>
      <right style="thin">
        <color theme="5" tint="0.3999755851924192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thin">
        <color theme="5" tint="0.3999755851924192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5" tint="0.39997558519241921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58">
    <xf numFmtId="0" fontId="0" fillId="0" borderId="0" xfId="0"/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3" fillId="0" borderId="0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3" fillId="0" borderId="0" xfId="0" applyFont="1" applyFill="1"/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5" fillId="0" borderId="16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 vertical="center"/>
    </xf>
    <xf numFmtId="166" fontId="1" fillId="0" borderId="35" xfId="0" applyNumberFormat="1" applyFont="1" applyFill="1" applyBorder="1"/>
    <xf numFmtId="164" fontId="3" fillId="0" borderId="36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166" fontId="1" fillId="0" borderId="46" xfId="0" applyNumberFormat="1" applyFont="1" applyFill="1" applyBorder="1"/>
    <xf numFmtId="166" fontId="1" fillId="0" borderId="47" xfId="0" applyNumberFormat="1" applyFont="1" applyFill="1" applyBorder="1"/>
    <xf numFmtId="164" fontId="3" fillId="0" borderId="48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164" fontId="3" fillId="0" borderId="56" xfId="0" applyNumberFormat="1" applyFon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center" vertical="center"/>
    </xf>
    <xf numFmtId="164" fontId="3" fillId="0" borderId="58" xfId="0" applyNumberFormat="1" applyFont="1" applyFill="1" applyBorder="1" applyAlignment="1">
      <alignment horizontal="center" vertical="center"/>
    </xf>
    <xf numFmtId="164" fontId="3" fillId="0" borderId="59" xfId="0" applyNumberFormat="1" applyFont="1" applyFill="1" applyBorder="1" applyAlignment="1">
      <alignment horizontal="center" vertical="center"/>
    </xf>
    <xf numFmtId="164" fontId="3" fillId="0" borderId="60" xfId="0" applyNumberFormat="1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center" vertical="center"/>
    </xf>
    <xf numFmtId="164" fontId="3" fillId="0" borderId="62" xfId="0" applyNumberFormat="1" applyFont="1" applyFill="1" applyBorder="1" applyAlignment="1">
      <alignment horizontal="center" vertical="center"/>
    </xf>
    <xf numFmtId="164" fontId="3" fillId="0" borderId="63" xfId="0" applyNumberFormat="1" applyFont="1" applyFill="1" applyBorder="1" applyAlignment="1">
      <alignment horizontal="center" vertical="center"/>
    </xf>
    <xf numFmtId="164" fontId="3" fillId="0" borderId="64" xfId="0" applyNumberFormat="1" applyFont="1" applyFill="1" applyBorder="1" applyAlignment="1">
      <alignment horizontal="center" vertical="center"/>
    </xf>
    <xf numFmtId="164" fontId="3" fillId="0" borderId="65" xfId="0" applyNumberFormat="1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horizontal="center" vertical="center"/>
    </xf>
    <xf numFmtId="164" fontId="3" fillId="0" borderId="68" xfId="0" applyNumberFormat="1" applyFont="1" applyFill="1" applyBorder="1" applyAlignment="1">
      <alignment horizontal="center" vertical="center"/>
    </xf>
    <xf numFmtId="164" fontId="3" fillId="0" borderId="69" xfId="0" applyNumberFormat="1" applyFont="1" applyFill="1" applyBorder="1" applyAlignment="1">
      <alignment horizontal="center" vertical="center"/>
    </xf>
    <xf numFmtId="164" fontId="3" fillId="0" borderId="70" xfId="0" applyNumberFormat="1" applyFont="1" applyFill="1" applyBorder="1" applyAlignment="1">
      <alignment horizontal="center" vertical="center"/>
    </xf>
    <xf numFmtId="164" fontId="3" fillId="0" borderId="71" xfId="0" applyNumberFormat="1" applyFont="1" applyFill="1" applyBorder="1" applyAlignment="1">
      <alignment horizontal="center" vertical="center"/>
    </xf>
    <xf numFmtId="0" fontId="7" fillId="0" borderId="10" xfId="0" applyFont="1" applyFill="1" applyBorder="1"/>
    <xf numFmtId="164" fontId="3" fillId="0" borderId="72" xfId="0" applyNumberFormat="1" applyFont="1" applyFill="1" applyBorder="1" applyAlignment="1">
      <alignment horizontal="center" vertical="center"/>
    </xf>
    <xf numFmtId="164" fontId="3" fillId="0" borderId="73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7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164" fontId="3" fillId="0" borderId="77" xfId="0" applyNumberFormat="1" applyFont="1" applyFill="1" applyBorder="1" applyAlignment="1">
      <alignment horizontal="center" vertical="center"/>
    </xf>
    <xf numFmtId="165" fontId="3" fillId="0" borderId="43" xfId="0" applyNumberFormat="1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9" fontId="1" fillId="0" borderId="43" xfId="0" applyNumberFormat="1" applyFont="1" applyFill="1" applyBorder="1" applyAlignment="1">
      <alignment horizontal="center" vertical="center"/>
    </xf>
    <xf numFmtId="10" fontId="1" fillId="0" borderId="82" xfId="0" applyNumberFormat="1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9" fontId="3" fillId="0" borderId="78" xfId="0" applyNumberFormat="1" applyFont="1" applyFill="1" applyBorder="1" applyAlignment="1">
      <alignment horizontal="center" vertical="center"/>
    </xf>
    <xf numFmtId="9" fontId="3" fillId="0" borderId="82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right" vertical="center"/>
    </xf>
    <xf numFmtId="164" fontId="3" fillId="0" borderId="78" xfId="0" applyNumberFormat="1" applyFont="1" applyFill="1" applyBorder="1" applyAlignment="1">
      <alignment horizontal="center" vertical="center"/>
    </xf>
    <xf numFmtId="164" fontId="3" fillId="0" borderId="75" xfId="0" applyNumberFormat="1" applyFont="1" applyFill="1" applyBorder="1" applyAlignment="1">
      <alignment horizontal="center" vertical="center"/>
    </xf>
    <xf numFmtId="164" fontId="3" fillId="0" borderId="76" xfId="0" applyNumberFormat="1" applyFont="1" applyFill="1" applyBorder="1" applyAlignment="1">
      <alignment horizontal="center" vertical="center"/>
    </xf>
    <xf numFmtId="164" fontId="3" fillId="0" borderId="83" xfId="0" applyNumberFormat="1" applyFont="1" applyFill="1" applyBorder="1" applyAlignment="1">
      <alignment horizontal="center" vertical="center"/>
    </xf>
    <xf numFmtId="164" fontId="3" fillId="0" borderId="79" xfId="0" applyNumberFormat="1" applyFont="1" applyFill="1" applyBorder="1" applyAlignment="1">
      <alignment horizontal="center" vertical="center"/>
    </xf>
    <xf numFmtId="164" fontId="1" fillId="0" borderId="82" xfId="0" applyNumberFormat="1" applyFont="1" applyFill="1" applyBorder="1" applyAlignment="1">
      <alignment horizontal="center" vertical="center"/>
    </xf>
    <xf numFmtId="10" fontId="3" fillId="0" borderId="78" xfId="0" applyNumberFormat="1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 vertical="center"/>
    </xf>
    <xf numFmtId="164" fontId="1" fillId="0" borderId="83" xfId="0" applyNumberFormat="1" applyFont="1" applyFill="1" applyBorder="1" applyAlignment="1">
      <alignment horizontal="center" vertical="center"/>
    </xf>
    <xf numFmtId="164" fontId="2" fillId="3" borderId="80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center" vertical="center"/>
    </xf>
    <xf numFmtId="164" fontId="1" fillId="0" borderId="80" xfId="0" applyNumberFormat="1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9" fontId="3" fillId="0" borderId="79" xfId="0" applyNumberFormat="1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right" vertical="center"/>
    </xf>
    <xf numFmtId="10" fontId="3" fillId="0" borderId="37" xfId="0" applyNumberFormat="1" applyFont="1" applyFill="1" applyBorder="1" applyAlignment="1">
      <alignment horizontal="center" vertical="center"/>
    </xf>
    <xf numFmtId="164" fontId="1" fillId="0" borderId="79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center" vertical="center"/>
    </xf>
    <xf numFmtId="10" fontId="3" fillId="0" borderId="48" xfId="0" applyNumberFormat="1" applyFont="1" applyFill="1" applyBorder="1" applyAlignment="1">
      <alignment horizontal="center" vertical="center"/>
    </xf>
    <xf numFmtId="164" fontId="5" fillId="0" borderId="80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166" fontId="1" fillId="0" borderId="86" xfId="0" applyNumberFormat="1" applyFont="1" applyFill="1" applyBorder="1"/>
    <xf numFmtId="164" fontId="3" fillId="0" borderId="87" xfId="0" applyNumberFormat="1" applyFont="1" applyFill="1" applyBorder="1" applyAlignment="1">
      <alignment horizontal="center" vertical="center"/>
    </xf>
    <xf numFmtId="0" fontId="3" fillId="0" borderId="10" xfId="0" applyFont="1" applyFill="1" applyBorder="1"/>
    <xf numFmtId="0" fontId="1" fillId="0" borderId="8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66" fontId="1" fillId="0" borderId="88" xfId="0" applyNumberFormat="1" applyFont="1" applyFill="1" applyBorder="1"/>
    <xf numFmtId="164" fontId="3" fillId="0" borderId="89" xfId="0" applyNumberFormat="1" applyFont="1" applyFill="1" applyBorder="1" applyAlignment="1">
      <alignment horizontal="center" vertical="center"/>
    </xf>
    <xf numFmtId="49" fontId="1" fillId="0" borderId="80" xfId="0" applyNumberFormat="1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6" fontId="1" fillId="0" borderId="90" xfId="0" applyNumberFormat="1" applyFont="1" applyFill="1" applyBorder="1"/>
    <xf numFmtId="164" fontId="7" fillId="0" borderId="80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83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9" fontId="3" fillId="0" borderId="60" xfId="0" applyNumberFormat="1" applyFont="1" applyFill="1" applyBorder="1" applyAlignment="1">
      <alignment horizontal="center" vertical="center"/>
    </xf>
    <xf numFmtId="10" fontId="3" fillId="0" borderId="60" xfId="0" applyNumberFormat="1" applyFont="1" applyFill="1" applyBorder="1" applyAlignment="1">
      <alignment horizontal="center" vertical="center"/>
    </xf>
    <xf numFmtId="10" fontId="1" fillId="0" borderId="43" xfId="0" applyNumberFormat="1" applyFont="1" applyFill="1" applyBorder="1" applyAlignment="1">
      <alignment horizontal="center" vertical="center"/>
    </xf>
    <xf numFmtId="44" fontId="1" fillId="0" borderId="43" xfId="1" applyFont="1" applyFill="1" applyBorder="1" applyAlignment="1">
      <alignment horizontal="center" vertical="center"/>
    </xf>
    <xf numFmtId="7" fontId="1" fillId="0" borderId="43" xfId="1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"/>
  <sheetViews>
    <sheetView topLeftCell="N1" zoomScale="80" zoomScaleNormal="80" workbookViewId="0">
      <selection activeCell="K33" sqref="K33"/>
    </sheetView>
  </sheetViews>
  <sheetFormatPr defaultRowHeight="15" x14ac:dyDescent="0.25"/>
  <cols>
    <col min="1" max="1" width="11.5703125" style="4" customWidth="1"/>
    <col min="2" max="2" width="17.7109375" style="4" customWidth="1"/>
    <col min="3" max="3" width="17.5703125" style="4" customWidth="1"/>
    <col min="4" max="31" width="17.7109375" style="4" customWidth="1"/>
    <col min="32" max="16384" width="9.140625" style="4"/>
  </cols>
  <sheetData>
    <row r="1" spans="1:31" ht="15.75" thickBot="1" x14ac:dyDescent="0.3">
      <c r="A1" s="9"/>
      <c r="B1" s="41" t="s">
        <v>44</v>
      </c>
      <c r="C1" s="44"/>
      <c r="D1" s="48" t="s">
        <v>43</v>
      </c>
      <c r="E1" s="50"/>
      <c r="F1" s="47" t="s">
        <v>0</v>
      </c>
      <c r="G1" s="48"/>
      <c r="H1" s="48"/>
      <c r="I1" s="49"/>
      <c r="J1" s="41" t="s">
        <v>20</v>
      </c>
      <c r="K1" s="43"/>
      <c r="L1" s="43"/>
      <c r="M1" s="44"/>
      <c r="N1" s="45" t="s">
        <v>25</v>
      </c>
      <c r="O1" s="51"/>
      <c r="P1" s="51"/>
      <c r="Q1" s="46"/>
      <c r="R1" s="45" t="s">
        <v>57</v>
      </c>
      <c r="S1" s="51"/>
      <c r="T1" s="51"/>
      <c r="U1" s="46"/>
      <c r="V1" s="41" t="s">
        <v>34</v>
      </c>
      <c r="W1" s="43"/>
      <c r="X1" s="43"/>
      <c r="Y1" s="44"/>
      <c r="Z1" s="45" t="s">
        <v>39</v>
      </c>
      <c r="AA1" s="46"/>
      <c r="AB1" s="45" t="s">
        <v>1</v>
      </c>
      <c r="AC1" s="46"/>
      <c r="AD1" s="41" t="s">
        <v>47</v>
      </c>
      <c r="AE1" s="42"/>
    </row>
    <row r="2" spans="1:31" ht="30.75" thickBot="1" x14ac:dyDescent="0.3">
      <c r="A2" s="100" t="s">
        <v>2</v>
      </c>
      <c r="B2" s="99" t="s">
        <v>45</v>
      </c>
      <c r="C2" s="15" t="s">
        <v>46</v>
      </c>
      <c r="D2" s="97" t="s">
        <v>17</v>
      </c>
      <c r="E2" s="96" t="s">
        <v>18</v>
      </c>
      <c r="F2" s="97" t="s">
        <v>6</v>
      </c>
      <c r="G2" s="98" t="s">
        <v>7</v>
      </c>
      <c r="H2" s="95" t="s">
        <v>8</v>
      </c>
      <c r="I2" s="96" t="s">
        <v>9</v>
      </c>
      <c r="J2" s="12" t="s">
        <v>21</v>
      </c>
      <c r="K2" s="13" t="s">
        <v>22</v>
      </c>
      <c r="L2" s="13" t="s">
        <v>23</v>
      </c>
      <c r="M2" s="14" t="s">
        <v>24</v>
      </c>
      <c r="N2" s="10" t="s">
        <v>26</v>
      </c>
      <c r="O2" s="11" t="s">
        <v>27</v>
      </c>
      <c r="P2" s="11" t="s">
        <v>28</v>
      </c>
      <c r="Q2" s="15" t="s">
        <v>29</v>
      </c>
      <c r="R2" s="16" t="s">
        <v>30</v>
      </c>
      <c r="S2" s="17" t="s">
        <v>33</v>
      </c>
      <c r="T2" s="11" t="s">
        <v>31</v>
      </c>
      <c r="U2" s="18" t="s">
        <v>32</v>
      </c>
      <c r="V2" s="10" t="s">
        <v>35</v>
      </c>
      <c r="W2" s="11" t="s">
        <v>36</v>
      </c>
      <c r="X2" s="11" t="s">
        <v>37</v>
      </c>
      <c r="Y2" s="15" t="s">
        <v>38</v>
      </c>
      <c r="Z2" s="10" t="s">
        <v>40</v>
      </c>
      <c r="AA2" s="15" t="s">
        <v>41</v>
      </c>
      <c r="AB2" s="10" t="s">
        <v>3</v>
      </c>
      <c r="AC2" s="15" t="s">
        <v>4</v>
      </c>
      <c r="AD2" s="16" t="s">
        <v>48</v>
      </c>
      <c r="AE2" s="18" t="s">
        <v>46</v>
      </c>
    </row>
    <row r="3" spans="1:31" x14ac:dyDescent="0.25">
      <c r="A3" s="53">
        <v>43109</v>
      </c>
      <c r="B3" s="85">
        <v>0</v>
      </c>
      <c r="C3" s="90">
        <v>0</v>
      </c>
      <c r="D3" s="92">
        <v>600000</v>
      </c>
      <c r="E3" s="6"/>
      <c r="F3" s="81"/>
      <c r="G3" s="55"/>
      <c r="H3" s="55"/>
      <c r="I3" s="82"/>
      <c r="J3" s="20">
        <v>450000</v>
      </c>
      <c r="K3" s="21"/>
      <c r="L3" s="21"/>
      <c r="M3" s="22"/>
      <c r="N3" s="23"/>
      <c r="O3" s="19"/>
      <c r="P3" s="19"/>
      <c r="Q3" s="24"/>
      <c r="R3" s="25"/>
      <c r="S3" s="19"/>
      <c r="T3" s="19"/>
      <c r="U3" s="24"/>
      <c r="V3" s="20"/>
      <c r="W3" s="21"/>
      <c r="X3" s="21"/>
      <c r="Y3" s="22"/>
      <c r="Z3" s="25"/>
      <c r="AA3" s="24"/>
      <c r="AB3" s="25"/>
      <c r="AC3" s="24"/>
      <c r="AD3" s="25">
        <f>B3+D3+F3+H3-J3-L3-N3-P3-R3-T3-V3-X3-Z3-AB3</f>
        <v>150000</v>
      </c>
      <c r="AE3" s="24">
        <f>C3+E3+G3+I3-K3-M3-O3-Q3-S3-U3-W3-Y3-AA3-AC3</f>
        <v>0</v>
      </c>
    </row>
    <row r="4" spans="1:31" x14ac:dyDescent="0.25">
      <c r="A4" s="65">
        <v>43110</v>
      </c>
      <c r="B4" s="75">
        <f>AD3</f>
        <v>150000</v>
      </c>
      <c r="C4" s="84">
        <f>AE3</f>
        <v>0</v>
      </c>
      <c r="D4" s="75"/>
      <c r="E4" s="76"/>
      <c r="F4" s="71">
        <v>4600000</v>
      </c>
      <c r="G4" s="54"/>
      <c r="H4" s="55"/>
      <c r="I4" s="72"/>
      <c r="J4" s="23"/>
      <c r="K4" s="26"/>
      <c r="L4" s="26">
        <v>80446</v>
      </c>
      <c r="M4" s="27"/>
      <c r="N4" s="23"/>
      <c r="O4" s="26"/>
      <c r="P4" s="26">
        <v>2000</v>
      </c>
      <c r="Q4" s="27"/>
      <c r="R4" s="23"/>
      <c r="S4" s="26"/>
      <c r="T4" s="26"/>
      <c r="U4" s="27"/>
      <c r="V4" s="23"/>
      <c r="W4" s="26"/>
      <c r="X4" s="26"/>
      <c r="Y4" s="27"/>
      <c r="Z4" s="23"/>
      <c r="AA4" s="27"/>
      <c r="AB4" s="23"/>
      <c r="AC4" s="27"/>
      <c r="AD4" s="23">
        <f t="shared" ref="AD4:AD10" si="0">B4+D4+F4+H4-J4-L4-N4-P4-R4-T4-V4-X4-Z4-AB4</f>
        <v>4667554</v>
      </c>
      <c r="AE4" s="27">
        <f t="shared" ref="AE4:AE10" si="1">C4+E4+G4+I4-K4-M4-O4-Q4-S4-U4-W4-Y4-AA4-AC4</f>
        <v>0</v>
      </c>
    </row>
    <row r="5" spans="1:31" x14ac:dyDescent="0.25">
      <c r="A5" s="64"/>
      <c r="B5" s="85">
        <f t="shared" ref="B5:B10" si="2">AD4</f>
        <v>4667554</v>
      </c>
      <c r="C5" s="84">
        <f t="shared" ref="C5:C10" si="3">AE4</f>
        <v>0</v>
      </c>
      <c r="D5" s="85"/>
      <c r="E5" s="76"/>
      <c r="F5" s="73"/>
      <c r="G5" s="58"/>
      <c r="H5" s="56">
        <v>580000</v>
      </c>
      <c r="I5" s="74">
        <v>58000</v>
      </c>
      <c r="J5" s="23"/>
      <c r="K5" s="26">
        <v>6000</v>
      </c>
      <c r="L5" s="26"/>
      <c r="M5" s="27"/>
      <c r="N5" s="23">
        <v>1800000</v>
      </c>
      <c r="O5" s="26"/>
      <c r="P5" s="26"/>
      <c r="Q5" s="27"/>
      <c r="R5" s="23">
        <v>40000</v>
      </c>
      <c r="S5" s="26"/>
      <c r="T5" s="26"/>
      <c r="U5" s="27"/>
      <c r="V5" s="23"/>
      <c r="W5" s="26"/>
      <c r="X5" s="26"/>
      <c r="Y5" s="27"/>
      <c r="Z5" s="23"/>
      <c r="AA5" s="27"/>
      <c r="AB5" s="23"/>
      <c r="AC5" s="27"/>
      <c r="AD5" s="23">
        <f t="shared" si="0"/>
        <v>3407554</v>
      </c>
      <c r="AE5" s="27">
        <f t="shared" si="1"/>
        <v>52000</v>
      </c>
    </row>
    <row r="6" spans="1:31" x14ac:dyDescent="0.25">
      <c r="A6" s="53"/>
      <c r="B6" s="71">
        <f t="shared" si="2"/>
        <v>3407554</v>
      </c>
      <c r="C6" s="84">
        <f t="shared" si="3"/>
        <v>52000</v>
      </c>
      <c r="D6" s="75"/>
      <c r="E6" s="76"/>
      <c r="F6" s="75">
        <v>4008960</v>
      </c>
      <c r="G6" s="54"/>
      <c r="H6" s="54"/>
      <c r="I6" s="76"/>
      <c r="J6" s="23"/>
      <c r="K6" s="26"/>
      <c r="L6" s="26"/>
      <c r="M6" s="27"/>
      <c r="N6" s="23"/>
      <c r="O6" s="26"/>
      <c r="P6" s="26"/>
      <c r="Q6" s="27"/>
      <c r="R6" s="23"/>
      <c r="S6" s="26"/>
      <c r="T6" s="26"/>
      <c r="U6" s="27"/>
      <c r="V6" s="23">
        <v>15000</v>
      </c>
      <c r="W6" s="26"/>
      <c r="X6" s="26"/>
      <c r="Y6" s="27"/>
      <c r="Z6" s="23"/>
      <c r="AA6" s="27"/>
      <c r="AB6" s="23"/>
      <c r="AC6" s="27"/>
      <c r="AD6" s="23">
        <f t="shared" si="0"/>
        <v>7401514</v>
      </c>
      <c r="AE6" s="27">
        <f t="shared" si="1"/>
        <v>52000</v>
      </c>
    </row>
    <row r="7" spans="1:31" x14ac:dyDescent="0.25">
      <c r="A7" s="64"/>
      <c r="B7" s="86">
        <f t="shared" si="2"/>
        <v>7401514</v>
      </c>
      <c r="C7" s="84">
        <f t="shared" si="3"/>
        <v>52000</v>
      </c>
      <c r="D7" s="85"/>
      <c r="E7" s="76"/>
      <c r="F7" s="75"/>
      <c r="G7" s="54"/>
      <c r="H7" s="54"/>
      <c r="I7" s="76">
        <v>400000</v>
      </c>
      <c r="J7" s="23"/>
      <c r="K7" s="26"/>
      <c r="L7" s="26"/>
      <c r="M7" s="27">
        <v>4000</v>
      </c>
      <c r="N7" s="39">
        <v>-300000</v>
      </c>
      <c r="O7" s="26"/>
      <c r="P7" s="26"/>
      <c r="Q7" s="27"/>
      <c r="R7" s="23"/>
      <c r="S7" s="26">
        <v>6000</v>
      </c>
      <c r="T7" s="26"/>
      <c r="U7" s="27"/>
      <c r="V7" s="23"/>
      <c r="W7" s="26"/>
      <c r="X7" s="26"/>
      <c r="Y7" s="27"/>
      <c r="Z7" s="23"/>
      <c r="AA7" s="27"/>
      <c r="AB7" s="23"/>
      <c r="AC7" s="27"/>
      <c r="AD7" s="23">
        <f t="shared" si="0"/>
        <v>7701514</v>
      </c>
      <c r="AE7" s="27">
        <f t="shared" si="1"/>
        <v>442000</v>
      </c>
    </row>
    <row r="8" spans="1:31" x14ac:dyDescent="0.25">
      <c r="A8" s="64"/>
      <c r="B8" s="87">
        <f t="shared" si="2"/>
        <v>7701514</v>
      </c>
      <c r="C8" s="84">
        <f t="shared" si="3"/>
        <v>442000</v>
      </c>
      <c r="D8" s="71"/>
      <c r="E8" s="76"/>
      <c r="F8" s="73"/>
      <c r="G8" s="5"/>
      <c r="H8" s="54">
        <v>650000</v>
      </c>
      <c r="I8" s="76"/>
      <c r="J8" s="31">
        <v>4500890</v>
      </c>
      <c r="K8" s="26"/>
      <c r="L8" s="26"/>
      <c r="M8" s="27"/>
      <c r="N8" s="23"/>
      <c r="O8" s="26"/>
      <c r="P8" s="26"/>
      <c r="Q8" s="27"/>
      <c r="R8" s="23"/>
      <c r="S8" s="26"/>
      <c r="T8" s="26"/>
      <c r="U8" s="27"/>
      <c r="V8" s="23"/>
      <c r="W8" s="26"/>
      <c r="X8" s="26"/>
      <c r="Y8" s="27"/>
      <c r="Z8" s="23"/>
      <c r="AA8" s="27"/>
      <c r="AB8" s="23"/>
      <c r="AC8" s="27"/>
      <c r="AD8" s="23">
        <f t="shared" si="0"/>
        <v>3850624</v>
      </c>
      <c r="AE8" s="27">
        <f t="shared" si="1"/>
        <v>442000</v>
      </c>
    </row>
    <row r="9" spans="1:31" x14ac:dyDescent="0.25">
      <c r="A9" s="64">
        <v>43125</v>
      </c>
      <c r="B9" s="87">
        <f t="shared" si="2"/>
        <v>3850624</v>
      </c>
      <c r="C9" s="84">
        <f t="shared" si="3"/>
        <v>442000</v>
      </c>
      <c r="D9" s="73"/>
      <c r="E9" s="6"/>
      <c r="F9" s="75"/>
      <c r="G9" s="54"/>
      <c r="H9" s="57"/>
      <c r="I9" s="77">
        <v>58000</v>
      </c>
      <c r="J9" s="68"/>
      <c r="K9" s="52"/>
      <c r="L9" s="26"/>
      <c r="M9" s="27"/>
      <c r="N9" s="23">
        <v>450000</v>
      </c>
      <c r="O9" s="26"/>
      <c r="P9" s="26">
        <v>73124</v>
      </c>
      <c r="Q9" s="27"/>
      <c r="R9" s="23"/>
      <c r="S9" s="26"/>
      <c r="T9" s="26">
        <v>67500</v>
      </c>
      <c r="U9" s="27"/>
      <c r="V9" s="23"/>
      <c r="W9" s="26"/>
      <c r="X9" s="26"/>
      <c r="Y9" s="27"/>
      <c r="Z9" s="23">
        <v>160000</v>
      </c>
      <c r="AA9" s="27"/>
      <c r="AB9" s="23"/>
      <c r="AC9" s="27"/>
      <c r="AD9" s="23">
        <f t="shared" si="0"/>
        <v>3100000</v>
      </c>
      <c r="AE9" s="27">
        <f t="shared" si="1"/>
        <v>500000</v>
      </c>
    </row>
    <row r="10" spans="1:31" ht="15.75" thickBot="1" x14ac:dyDescent="0.3">
      <c r="A10" s="53"/>
      <c r="B10" s="88">
        <f t="shared" si="2"/>
        <v>3100000</v>
      </c>
      <c r="C10" s="89">
        <f t="shared" si="3"/>
        <v>500000</v>
      </c>
      <c r="D10" s="93"/>
      <c r="E10" s="94"/>
      <c r="F10" s="78"/>
      <c r="G10" s="3"/>
      <c r="H10" s="79"/>
      <c r="I10" s="80"/>
      <c r="J10" s="69"/>
      <c r="K10" s="70"/>
      <c r="L10" s="29"/>
      <c r="M10" s="30"/>
      <c r="N10" s="31"/>
      <c r="O10" s="32"/>
      <c r="P10" s="32"/>
      <c r="Q10" s="33"/>
      <c r="R10" s="31">
        <v>1000000</v>
      </c>
      <c r="S10" s="32"/>
      <c r="T10" s="32"/>
      <c r="U10" s="33"/>
      <c r="V10" s="28"/>
      <c r="W10" s="29"/>
      <c r="X10" s="29"/>
      <c r="Y10" s="30"/>
      <c r="Z10" s="31"/>
      <c r="AA10" s="33"/>
      <c r="AB10" s="28"/>
      <c r="AC10" s="30">
        <v>500000</v>
      </c>
      <c r="AD10" s="23">
        <f t="shared" si="0"/>
        <v>2100000</v>
      </c>
      <c r="AE10" s="27">
        <f t="shared" si="1"/>
        <v>0</v>
      </c>
    </row>
    <row r="11" spans="1:31" s="35" customFormat="1" ht="15.75" thickBot="1" x14ac:dyDescent="0.35">
      <c r="A11" s="91" t="s">
        <v>5</v>
      </c>
      <c r="B11" s="36" t="s">
        <v>19</v>
      </c>
      <c r="C11" s="37">
        <f>F11+G11+H11+I11</f>
        <v>10354960</v>
      </c>
      <c r="D11" s="67">
        <f>SUM(D3:D10)</f>
        <v>600000</v>
      </c>
      <c r="E11" s="62">
        <f>SUM(E3:E10)</f>
        <v>0</v>
      </c>
      <c r="F11" s="67">
        <f>SUM(F3:F10)</f>
        <v>8608960</v>
      </c>
      <c r="G11" s="59">
        <f t="shared" ref="G11:I11" si="4">SUM(G3:G10)</f>
        <v>0</v>
      </c>
      <c r="H11" s="60">
        <f t="shared" si="4"/>
        <v>1230000</v>
      </c>
      <c r="I11" s="62">
        <f t="shared" si="4"/>
        <v>516000</v>
      </c>
      <c r="J11" s="67">
        <f>SUM(J3:J10)</f>
        <v>4950890</v>
      </c>
      <c r="K11" s="59">
        <f t="shared" ref="K11:M11" si="5">SUM(K3:K10)</f>
        <v>6000</v>
      </c>
      <c r="L11" s="60">
        <f t="shared" si="5"/>
        <v>80446</v>
      </c>
      <c r="M11" s="34">
        <f t="shared" si="5"/>
        <v>4000</v>
      </c>
      <c r="N11" s="61">
        <f>SUM(N3:N10)</f>
        <v>1950000</v>
      </c>
      <c r="O11" s="60">
        <f t="shared" ref="O11:Q11" si="6">SUM(O3:O10)</f>
        <v>0</v>
      </c>
      <c r="P11" s="61">
        <f t="shared" si="6"/>
        <v>75124</v>
      </c>
      <c r="Q11" s="62">
        <f t="shared" si="6"/>
        <v>0</v>
      </c>
      <c r="R11" s="67">
        <f>SUM(R3:R10)</f>
        <v>1040000</v>
      </c>
      <c r="S11" s="59">
        <f t="shared" ref="S11:U11" si="7">SUM(S3:S10)</f>
        <v>6000</v>
      </c>
      <c r="T11" s="59">
        <f t="shared" si="7"/>
        <v>67500</v>
      </c>
      <c r="U11" s="62">
        <f t="shared" si="7"/>
        <v>0</v>
      </c>
      <c r="V11" s="67">
        <f>SUM(V3:V10)</f>
        <v>15000</v>
      </c>
      <c r="W11" s="59">
        <f t="shared" ref="W11:Y11" si="8">SUM(W3:W10)</f>
        <v>0</v>
      </c>
      <c r="X11" s="59">
        <f t="shared" si="8"/>
        <v>0</v>
      </c>
      <c r="Y11" s="62">
        <f t="shared" si="8"/>
        <v>0</v>
      </c>
      <c r="Z11" s="67">
        <f>SUM(Z3:Z10)</f>
        <v>160000</v>
      </c>
      <c r="AA11" s="62">
        <f>SUM(AA3:AA10)</f>
        <v>0</v>
      </c>
      <c r="AB11" s="67">
        <f t="shared" ref="AB11:AC11" si="9">SUM(AB3:AB10)</f>
        <v>0</v>
      </c>
      <c r="AC11" s="62">
        <f t="shared" si="9"/>
        <v>500000</v>
      </c>
      <c r="AD11" s="67"/>
      <c r="AE11" s="62"/>
    </row>
    <row r="14" spans="1:31" x14ac:dyDescent="0.25">
      <c r="N14" s="38" t="s">
        <v>53</v>
      </c>
    </row>
  </sheetData>
  <mergeCells count="10">
    <mergeCell ref="B1:C1"/>
    <mergeCell ref="AD1:AE1"/>
    <mergeCell ref="J1:M1"/>
    <mergeCell ref="Z1:AA1"/>
    <mergeCell ref="AB1:AC1"/>
    <mergeCell ref="F1:I1"/>
    <mergeCell ref="D1:E1"/>
    <mergeCell ref="N1:Q1"/>
    <mergeCell ref="R1:U1"/>
    <mergeCell ref="V1:Y1"/>
  </mergeCells>
  <pageMargins left="0.70866141732283472" right="0.70866141732283472" top="0.74803149606299213" bottom="0.74803149606299213" header="0.31496062992125984" footer="0.31496062992125984"/>
  <pageSetup paperSize="9" scale="4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="80" zoomScaleNormal="80" workbookViewId="0">
      <selection activeCell="D39" sqref="D39"/>
    </sheetView>
  </sheetViews>
  <sheetFormatPr defaultRowHeight="15" x14ac:dyDescent="0.25"/>
  <cols>
    <col min="1" max="1" width="37.140625" style="4" customWidth="1"/>
    <col min="2" max="2" width="9.7109375" style="4" customWidth="1"/>
    <col min="3" max="3" width="19.28515625" style="4" customWidth="1"/>
    <col min="4" max="7" width="22.140625" style="4" customWidth="1"/>
    <col min="8" max="16384" width="9.140625" style="4"/>
  </cols>
  <sheetData>
    <row r="1" spans="1:7" ht="15.75" thickBot="1" x14ac:dyDescent="0.3">
      <c r="A1" s="105"/>
      <c r="B1" s="124" t="s">
        <v>42</v>
      </c>
      <c r="C1" s="124" t="s">
        <v>10</v>
      </c>
      <c r="D1" s="124" t="s">
        <v>56</v>
      </c>
      <c r="E1" s="111" t="s">
        <v>54</v>
      </c>
      <c r="F1" s="111" t="s">
        <v>55</v>
      </c>
      <c r="G1" s="2" t="s">
        <v>14</v>
      </c>
    </row>
    <row r="2" spans="1:7" ht="15.75" thickBot="1" x14ac:dyDescent="0.3">
      <c r="A2" s="105" t="s">
        <v>16</v>
      </c>
      <c r="B2" s="104"/>
      <c r="C2" s="104"/>
      <c r="D2" s="111">
        <v>10000000</v>
      </c>
      <c r="E2" s="111">
        <f>'ДДС(1)'!C11</f>
        <v>10354960</v>
      </c>
      <c r="F2" s="111">
        <f>'ДДС(1)'!C11</f>
        <v>10354960</v>
      </c>
      <c r="G2" s="126"/>
    </row>
    <row r="3" spans="1:7" ht="15.75" thickBot="1" x14ac:dyDescent="0.3">
      <c r="A3" s="105" t="s">
        <v>20</v>
      </c>
      <c r="B3" s="106"/>
      <c r="C3" s="111"/>
      <c r="D3" s="111">
        <f>SUM(D4:D5)</f>
        <v>5100000</v>
      </c>
      <c r="E3" s="111">
        <f>SUM(E4:E5)</f>
        <v>5281029.5999999996</v>
      </c>
      <c r="F3" s="111">
        <f>SUM(F4:F5)</f>
        <v>5041336</v>
      </c>
      <c r="G3" s="2">
        <f>SUM(G4:G5)</f>
        <v>239693.6</v>
      </c>
    </row>
    <row r="4" spans="1:7" x14ac:dyDescent="0.25">
      <c r="A4" s="101" t="s">
        <v>21</v>
      </c>
      <c r="B4" s="109">
        <v>0.5</v>
      </c>
      <c r="C4" s="113">
        <v>0</v>
      </c>
      <c r="D4" s="113">
        <f>D2*B4</f>
        <v>5000000</v>
      </c>
      <c r="E4" s="114">
        <f>E2*B4</f>
        <v>5177480</v>
      </c>
      <c r="F4" s="113">
        <f>'ДДС(1)'!J11+'ДДС(1)'!K11</f>
        <v>4956890</v>
      </c>
      <c r="G4" s="103">
        <f>C4+E4-F4</f>
        <v>220590</v>
      </c>
    </row>
    <row r="5" spans="1:7" ht="15.75" thickBot="1" x14ac:dyDescent="0.3">
      <c r="A5" s="102" t="s">
        <v>23</v>
      </c>
      <c r="B5" s="127">
        <v>0.01</v>
      </c>
      <c r="C5" s="79">
        <v>0</v>
      </c>
      <c r="D5" s="79">
        <f>D2*B5</f>
        <v>100000</v>
      </c>
      <c r="E5" s="115">
        <f>E2*B5</f>
        <v>103549.6</v>
      </c>
      <c r="F5" s="117">
        <f>'ДДС(1)'!L11+'ДДС(1)'!M11</f>
        <v>84446</v>
      </c>
      <c r="G5" s="116">
        <f>C5+E5-F5</f>
        <v>19103.600000000006</v>
      </c>
    </row>
    <row r="6" spans="1:7" ht="15.75" thickBot="1" x14ac:dyDescent="0.3">
      <c r="A6" s="105" t="s">
        <v>25</v>
      </c>
      <c r="B6" s="106" t="s">
        <v>49</v>
      </c>
      <c r="C6" s="111"/>
      <c r="D6" s="111">
        <f>SUM(D7:D8)</f>
        <v>2080000</v>
      </c>
      <c r="E6" s="111">
        <f>SUM(E7:E8)</f>
        <v>2080000</v>
      </c>
      <c r="F6" s="111">
        <f>SUM(F7:F8)</f>
        <v>2025124</v>
      </c>
      <c r="G6" s="122">
        <f>SUM(G7:G8)</f>
        <v>54876</v>
      </c>
    </row>
    <row r="7" spans="1:7" x14ac:dyDescent="0.25">
      <c r="A7" s="101" t="s">
        <v>26</v>
      </c>
      <c r="B7" s="119" t="s">
        <v>49</v>
      </c>
      <c r="C7" s="113">
        <v>0</v>
      </c>
      <c r="D7" s="113">
        <v>2000000</v>
      </c>
      <c r="E7" s="113">
        <f>D7</f>
        <v>2000000</v>
      </c>
      <c r="F7" s="113">
        <f>'ДДС(1)'!N11+'ДДС(1)'!O11</f>
        <v>1950000</v>
      </c>
      <c r="G7" s="103">
        <f>C7+E7-F7</f>
        <v>50000</v>
      </c>
    </row>
    <row r="8" spans="1:7" ht="15.75" thickBot="1" x14ac:dyDescent="0.3">
      <c r="A8" s="128" t="s">
        <v>28</v>
      </c>
      <c r="B8" s="129" t="s">
        <v>49</v>
      </c>
      <c r="C8" s="66">
        <v>0</v>
      </c>
      <c r="D8" s="56">
        <v>80000</v>
      </c>
      <c r="E8" s="56">
        <f>D8</f>
        <v>80000</v>
      </c>
      <c r="F8" s="56">
        <f>'ДДС(1)'!P11+'ДДС(1)'!Q11</f>
        <v>75124</v>
      </c>
      <c r="G8" s="72">
        <f>C8+E8-F8</f>
        <v>4876</v>
      </c>
    </row>
    <row r="9" spans="1:7" ht="15.75" thickBot="1" x14ac:dyDescent="0.3">
      <c r="A9" s="105" t="s">
        <v>58</v>
      </c>
      <c r="B9" s="104"/>
      <c r="C9" s="104"/>
      <c r="D9" s="111">
        <f>D2-D3-D6</f>
        <v>2820000</v>
      </c>
      <c r="E9" s="111">
        <f>E2-E3-E6</f>
        <v>2993930.4000000004</v>
      </c>
      <c r="F9" s="111">
        <f>F2-F3-F6</f>
        <v>3288500</v>
      </c>
      <c r="G9" s="131"/>
    </row>
    <row r="10" spans="1:7" ht="15.75" thickBot="1" x14ac:dyDescent="0.3">
      <c r="A10" s="108" t="s">
        <v>57</v>
      </c>
      <c r="B10" s="107" t="s">
        <v>49</v>
      </c>
      <c r="C10" s="130"/>
      <c r="D10" s="130">
        <f>SUM(D11:D12)</f>
        <v>1955000</v>
      </c>
      <c r="E10" s="130">
        <f>SUM(E11:E12)</f>
        <v>1955000</v>
      </c>
      <c r="F10" s="118">
        <f>SUM(F11:F12)</f>
        <v>1113500</v>
      </c>
      <c r="G10" s="122">
        <f>SUM(G11:G12)</f>
        <v>841500</v>
      </c>
    </row>
    <row r="11" spans="1:7" x14ac:dyDescent="0.25">
      <c r="A11" s="101" t="s">
        <v>30</v>
      </c>
      <c r="B11" s="119" t="s">
        <v>49</v>
      </c>
      <c r="C11" s="113">
        <v>0</v>
      </c>
      <c r="D11" s="113">
        <v>1100000</v>
      </c>
      <c r="E11" s="113">
        <f>D11</f>
        <v>1100000</v>
      </c>
      <c r="F11" s="113">
        <f>'ДДС(1)'!R11+'ДДС(1)'!S11</f>
        <v>1046000</v>
      </c>
      <c r="G11" s="103">
        <f>C11+E11-F11</f>
        <v>54000</v>
      </c>
    </row>
    <row r="12" spans="1:7" ht="15.75" thickBot="1" x14ac:dyDescent="0.3">
      <c r="A12" s="128" t="s">
        <v>31</v>
      </c>
      <c r="B12" s="132" t="s">
        <v>49</v>
      </c>
      <c r="C12" s="56">
        <v>0</v>
      </c>
      <c r="D12" s="56">
        <v>855000</v>
      </c>
      <c r="E12" s="56">
        <f>D12</f>
        <v>855000</v>
      </c>
      <c r="F12" s="63">
        <f>'ДДС(1)'!T11+'ДДС(1)'!U11</f>
        <v>67500</v>
      </c>
      <c r="G12" s="83">
        <f>C12+E12-F12</f>
        <v>787500</v>
      </c>
    </row>
    <row r="13" spans="1:7" ht="15.75" thickBot="1" x14ac:dyDescent="0.3">
      <c r="A13" s="105" t="s">
        <v>34</v>
      </c>
      <c r="B13" s="106">
        <f>SUM(B14:B15)</f>
        <v>0.1</v>
      </c>
      <c r="C13" s="111"/>
      <c r="D13" s="111">
        <f>SUM(D14:D15)</f>
        <v>282000</v>
      </c>
      <c r="E13" s="111">
        <f>SUM(E14:E15)</f>
        <v>299393.04000000004</v>
      </c>
      <c r="F13" s="1">
        <f>SUM(F14:F15)</f>
        <v>15000</v>
      </c>
      <c r="G13" s="2">
        <f>SUM(G14:G15)</f>
        <v>284393.04000000004</v>
      </c>
    </row>
    <row r="14" spans="1:7" x14ac:dyDescent="0.25">
      <c r="A14" s="101" t="s">
        <v>35</v>
      </c>
      <c r="B14" s="109">
        <v>0.05</v>
      </c>
      <c r="C14" s="113">
        <v>0</v>
      </c>
      <c r="D14" s="113">
        <f>B14*D9</f>
        <v>141000</v>
      </c>
      <c r="E14" s="113">
        <f>B14*E9</f>
        <v>149696.52000000002</v>
      </c>
      <c r="F14" s="113">
        <f>'ДДС(1)'!V11+'ДДС(1)'!W11</f>
        <v>15000</v>
      </c>
      <c r="G14" s="120">
        <f>C14+E14-F14</f>
        <v>134696.52000000002</v>
      </c>
    </row>
    <row r="15" spans="1:7" ht="15.75" thickBot="1" x14ac:dyDescent="0.3">
      <c r="A15" s="112" t="s">
        <v>37</v>
      </c>
      <c r="B15" s="110">
        <v>0.05</v>
      </c>
      <c r="C15" s="79">
        <v>0</v>
      </c>
      <c r="D15" s="79">
        <f>B15*D9</f>
        <v>141000</v>
      </c>
      <c r="E15" s="79">
        <f>B15*E9</f>
        <v>149696.52000000002</v>
      </c>
      <c r="F15" s="79">
        <f>'ДДС(1)'!X11+'ДДС(1)'!Y11</f>
        <v>0</v>
      </c>
      <c r="G15" s="6">
        <f>C15+E15-F15</f>
        <v>149696.52000000002</v>
      </c>
    </row>
    <row r="16" spans="1:7" ht="15.75" thickBot="1" x14ac:dyDescent="0.3">
      <c r="A16" s="105" t="s">
        <v>39</v>
      </c>
      <c r="B16" s="106" t="s">
        <v>49</v>
      </c>
      <c r="C16" s="111">
        <v>0</v>
      </c>
      <c r="D16" s="111">
        <v>160000</v>
      </c>
      <c r="E16" s="111">
        <f>D16</f>
        <v>160000</v>
      </c>
      <c r="F16" s="111">
        <f>'ДДС(1)'!Z11+'ДДС(1)'!AA11</f>
        <v>160000</v>
      </c>
      <c r="G16" s="2">
        <f>C16+E16-F16</f>
        <v>0</v>
      </c>
    </row>
    <row r="17" spans="1:7" ht="15.75" thickBot="1" x14ac:dyDescent="0.3">
      <c r="A17" s="105" t="s">
        <v>1</v>
      </c>
      <c r="B17" s="106">
        <v>0.15</v>
      </c>
      <c r="C17" s="111">
        <v>0</v>
      </c>
      <c r="D17" s="111">
        <f>B17*D9</f>
        <v>423000</v>
      </c>
      <c r="E17" s="111">
        <f>B17*E9</f>
        <v>449089.56000000006</v>
      </c>
      <c r="F17" s="111">
        <f>'ДДС(1)'!AB11+'ДДС(1)'!AC11</f>
        <v>500000</v>
      </c>
      <c r="G17" s="122">
        <f>C17+E17-F17</f>
        <v>-50910.439999999944</v>
      </c>
    </row>
    <row r="18" spans="1:7" ht="15.75" thickBot="1" x14ac:dyDescent="0.3">
      <c r="A18" s="125" t="s">
        <v>15</v>
      </c>
      <c r="B18" s="111"/>
      <c r="C18" s="111"/>
      <c r="D18" s="111">
        <f>D2-D3-D6-D10-D13-D16-D17</f>
        <v>0</v>
      </c>
      <c r="E18" s="111">
        <f>E2-E3-E6-E10-E13-E16-E17</f>
        <v>130447.80000000028</v>
      </c>
      <c r="F18" s="111"/>
      <c r="G18" s="122">
        <f>C18+E18-F18</f>
        <v>130447.80000000028</v>
      </c>
    </row>
    <row r="19" spans="1:7" ht="15.75" thickBot="1" x14ac:dyDescent="0.3">
      <c r="A19" s="125" t="s">
        <v>51</v>
      </c>
      <c r="B19" s="111"/>
      <c r="C19" s="111">
        <f>'ДДС(1)'!B3+'ДДС(1)'!C3</f>
        <v>0</v>
      </c>
      <c r="D19" s="111"/>
      <c r="E19" s="111"/>
      <c r="F19" s="111"/>
      <c r="G19" s="122">
        <f>G3+G6+G10+G13+G16+G17+G18</f>
        <v>1500000.0000000005</v>
      </c>
    </row>
    <row r="20" spans="1:7" ht="15.75" thickBot="1" x14ac:dyDescent="0.3">
      <c r="A20" s="125" t="s">
        <v>50</v>
      </c>
      <c r="B20" s="111"/>
      <c r="C20" s="111"/>
      <c r="D20" s="111"/>
      <c r="E20" s="111"/>
      <c r="F20" s="111"/>
      <c r="G20" s="122">
        <f>'ДДС(1)'!D11+'ДДС(1)'!E11</f>
        <v>600000</v>
      </c>
    </row>
    <row r="21" spans="1:7" ht="15.75" thickBot="1" x14ac:dyDescent="0.3">
      <c r="C21" s="7"/>
      <c r="D21" s="8"/>
      <c r="F21" s="123" t="s">
        <v>52</v>
      </c>
      <c r="G21" s="40">
        <f>'ДДС(1)'!AD10+'ДДС(1)'!AE10-'ФП(1)'!G19-'ФП(1)'!G20-C19</f>
        <v>-4.6566128730773926E-10</v>
      </c>
    </row>
    <row r="22" spans="1:7" x14ac:dyDescent="0.25">
      <c r="C22" s="7"/>
      <c r="D22" s="8"/>
    </row>
    <row r="23" spans="1:7" x14ac:dyDescent="0.25">
      <c r="C23" s="7"/>
      <c r="D23" s="8"/>
    </row>
    <row r="24" spans="1:7" x14ac:dyDescent="0.25">
      <c r="C24" s="7"/>
      <c r="D24" s="8"/>
    </row>
    <row r="25" spans="1:7" x14ac:dyDescent="0.25">
      <c r="C25" s="7"/>
      <c r="D25" s="8"/>
    </row>
    <row r="26" spans="1:7" x14ac:dyDescent="0.25">
      <c r="C26" s="7"/>
      <c r="D26" s="8"/>
    </row>
    <row r="27" spans="1:7" x14ac:dyDescent="0.25">
      <c r="C27" s="7"/>
      <c r="D27" s="8"/>
    </row>
    <row r="28" spans="1:7" x14ac:dyDescent="0.25">
      <c r="C28" s="7"/>
      <c r="D28" s="8"/>
    </row>
  </sheetData>
  <pageMargins left="0.7" right="0.7" top="0.75" bottom="0.75" header="0.3" footer="0.3"/>
  <pageSetup paperSize="9" scale="9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N1" zoomScale="80" zoomScaleNormal="80" workbookViewId="0">
      <selection activeCell="F37" sqref="F37"/>
    </sheetView>
  </sheetViews>
  <sheetFormatPr defaultRowHeight="15" x14ac:dyDescent="0.25"/>
  <cols>
    <col min="1" max="1" width="11.5703125" style="4" customWidth="1"/>
    <col min="2" max="2" width="17.7109375" style="4" customWidth="1"/>
    <col min="3" max="3" width="17.5703125" style="4" customWidth="1"/>
    <col min="4" max="31" width="17.7109375" style="4" customWidth="1"/>
    <col min="32" max="16384" width="9.140625" style="4"/>
  </cols>
  <sheetData>
    <row r="1" spans="1:31" ht="15.75" thickBot="1" x14ac:dyDescent="0.3">
      <c r="A1" s="137"/>
      <c r="B1" s="138" t="s">
        <v>44</v>
      </c>
      <c r="C1" s="139"/>
      <c r="D1" s="138" t="s">
        <v>43</v>
      </c>
      <c r="E1" s="139"/>
      <c r="F1" s="138" t="s">
        <v>0</v>
      </c>
      <c r="G1" s="140"/>
      <c r="H1" s="140"/>
      <c r="I1" s="139"/>
      <c r="J1" s="138" t="s">
        <v>20</v>
      </c>
      <c r="K1" s="140"/>
      <c r="L1" s="140"/>
      <c r="M1" s="139"/>
      <c r="N1" s="138" t="s">
        <v>25</v>
      </c>
      <c r="O1" s="140"/>
      <c r="P1" s="140"/>
      <c r="Q1" s="139"/>
      <c r="R1" s="138" t="s">
        <v>57</v>
      </c>
      <c r="S1" s="140"/>
      <c r="T1" s="140"/>
      <c r="U1" s="139"/>
      <c r="V1" s="138" t="s">
        <v>34</v>
      </c>
      <c r="W1" s="140"/>
      <c r="X1" s="140"/>
      <c r="Y1" s="139"/>
      <c r="Z1" s="138" t="s">
        <v>39</v>
      </c>
      <c r="AA1" s="139"/>
      <c r="AB1" s="138" t="s">
        <v>1</v>
      </c>
      <c r="AC1" s="139"/>
      <c r="AD1" s="138" t="s">
        <v>47</v>
      </c>
      <c r="AE1" s="141"/>
    </row>
    <row r="2" spans="1:31" ht="30.75" thickBot="1" x14ac:dyDescent="0.3">
      <c r="A2" s="100" t="s">
        <v>2</v>
      </c>
      <c r="B2" s="144" t="s">
        <v>45</v>
      </c>
      <c r="C2" s="96" t="s">
        <v>46</v>
      </c>
      <c r="D2" s="144" t="s">
        <v>17</v>
      </c>
      <c r="E2" s="96" t="s">
        <v>18</v>
      </c>
      <c r="F2" s="144" t="s">
        <v>6</v>
      </c>
      <c r="G2" s="98" t="s">
        <v>7</v>
      </c>
      <c r="H2" s="98" t="s">
        <v>8</v>
      </c>
      <c r="I2" s="96" t="s">
        <v>9</v>
      </c>
      <c r="J2" s="144" t="s">
        <v>21</v>
      </c>
      <c r="K2" s="98" t="s">
        <v>22</v>
      </c>
      <c r="L2" s="98" t="s">
        <v>23</v>
      </c>
      <c r="M2" s="96" t="s">
        <v>24</v>
      </c>
      <c r="N2" s="144" t="s">
        <v>26</v>
      </c>
      <c r="O2" s="98" t="s">
        <v>27</v>
      </c>
      <c r="P2" s="98" t="s">
        <v>28</v>
      </c>
      <c r="Q2" s="96" t="s">
        <v>29</v>
      </c>
      <c r="R2" s="145" t="s">
        <v>30</v>
      </c>
      <c r="S2" s="146" t="s">
        <v>33</v>
      </c>
      <c r="T2" s="98" t="s">
        <v>31</v>
      </c>
      <c r="U2" s="147" t="s">
        <v>32</v>
      </c>
      <c r="V2" s="144" t="s">
        <v>35</v>
      </c>
      <c r="W2" s="98" t="s">
        <v>36</v>
      </c>
      <c r="X2" s="98" t="s">
        <v>37</v>
      </c>
      <c r="Y2" s="96" t="s">
        <v>38</v>
      </c>
      <c r="Z2" s="144" t="s">
        <v>40</v>
      </c>
      <c r="AA2" s="96" t="s">
        <v>41</v>
      </c>
      <c r="AB2" s="144" t="s">
        <v>3</v>
      </c>
      <c r="AC2" s="96" t="s">
        <v>4</v>
      </c>
      <c r="AD2" s="145" t="s">
        <v>48</v>
      </c>
      <c r="AE2" s="147" t="s">
        <v>46</v>
      </c>
    </row>
    <row r="3" spans="1:31" x14ac:dyDescent="0.25">
      <c r="A3" s="142">
        <v>43132</v>
      </c>
      <c r="B3" s="143">
        <f>'ДДС(1)'!AD10</f>
        <v>2100000</v>
      </c>
      <c r="C3" s="77">
        <f>'ДДС(1)'!AE10</f>
        <v>0</v>
      </c>
      <c r="D3" s="143"/>
      <c r="E3" s="77"/>
      <c r="F3" s="143"/>
      <c r="G3" s="55"/>
      <c r="H3" s="55"/>
      <c r="I3" s="77"/>
      <c r="J3" s="143"/>
      <c r="K3" s="55"/>
      <c r="L3" s="55"/>
      <c r="M3" s="77"/>
      <c r="N3" s="143"/>
      <c r="O3" s="55"/>
      <c r="P3" s="55"/>
      <c r="Q3" s="77"/>
      <c r="R3" s="143"/>
      <c r="S3" s="55"/>
      <c r="T3" s="55"/>
      <c r="U3" s="77"/>
      <c r="V3" s="143"/>
      <c r="W3" s="55"/>
      <c r="X3" s="55"/>
      <c r="Y3" s="77"/>
      <c r="Z3" s="143"/>
      <c r="AA3" s="77"/>
      <c r="AB3" s="143"/>
      <c r="AC3" s="77"/>
      <c r="AD3" s="143">
        <f>B3+D3+F3+H3-J3-L3-N3-P3-R3-T3-V3-X3-Z3-AB3</f>
        <v>2100000</v>
      </c>
      <c r="AE3" s="77">
        <f>C3+E3+G3+I3-K3-M3-O3-Q3-S3-U3-W3-Y3-AA3-AC3</f>
        <v>0</v>
      </c>
    </row>
    <row r="4" spans="1:31" x14ac:dyDescent="0.25">
      <c r="A4" s="135"/>
      <c r="B4" s="73">
        <f>AD3</f>
        <v>2100000</v>
      </c>
      <c r="C4" s="76">
        <f>AE3</f>
        <v>0</v>
      </c>
      <c r="D4" s="73"/>
      <c r="E4" s="76"/>
      <c r="F4" s="73"/>
      <c r="G4" s="54"/>
      <c r="H4" s="54"/>
      <c r="I4" s="76"/>
      <c r="J4" s="73"/>
      <c r="K4" s="54"/>
      <c r="L4" s="54"/>
      <c r="M4" s="76"/>
      <c r="N4" s="73"/>
      <c r="O4" s="54"/>
      <c r="P4" s="54"/>
      <c r="Q4" s="76"/>
      <c r="R4" s="73"/>
      <c r="S4" s="54"/>
      <c r="T4" s="54"/>
      <c r="U4" s="76"/>
      <c r="V4" s="73"/>
      <c r="W4" s="54"/>
      <c r="X4" s="54"/>
      <c r="Y4" s="76"/>
      <c r="Z4" s="73"/>
      <c r="AA4" s="76"/>
      <c r="AB4" s="73"/>
      <c r="AC4" s="76"/>
      <c r="AD4" s="73">
        <f t="shared" ref="AD4:AE10" si="0">B4+D4+F4+H4-J4-L4-N4-P4-R4-T4-V4-X4-Z4-AB4</f>
        <v>2100000</v>
      </c>
      <c r="AE4" s="76">
        <f t="shared" si="0"/>
        <v>0</v>
      </c>
    </row>
    <row r="5" spans="1:31" x14ac:dyDescent="0.25">
      <c r="A5" s="135"/>
      <c r="B5" s="73">
        <f t="shared" ref="B5:C10" si="1">AD4</f>
        <v>2100000</v>
      </c>
      <c r="C5" s="76">
        <f t="shared" si="1"/>
        <v>0</v>
      </c>
      <c r="D5" s="73"/>
      <c r="E5" s="76"/>
      <c r="F5" s="73"/>
      <c r="G5" s="54"/>
      <c r="H5" s="54"/>
      <c r="I5" s="76"/>
      <c r="J5" s="73"/>
      <c r="K5" s="54"/>
      <c r="L5" s="54"/>
      <c r="M5" s="76"/>
      <c r="N5" s="73"/>
      <c r="O5" s="54"/>
      <c r="P5" s="54"/>
      <c r="Q5" s="76"/>
      <c r="R5" s="73"/>
      <c r="S5" s="54"/>
      <c r="T5" s="54"/>
      <c r="U5" s="76"/>
      <c r="V5" s="73"/>
      <c r="W5" s="54"/>
      <c r="X5" s="54"/>
      <c r="Y5" s="76"/>
      <c r="Z5" s="73"/>
      <c r="AA5" s="76"/>
      <c r="AB5" s="73"/>
      <c r="AC5" s="76"/>
      <c r="AD5" s="73">
        <f t="shared" si="0"/>
        <v>2100000</v>
      </c>
      <c r="AE5" s="76">
        <f t="shared" si="0"/>
        <v>0</v>
      </c>
    </row>
    <row r="6" spans="1:31" x14ac:dyDescent="0.25">
      <c r="A6" s="135"/>
      <c r="B6" s="73">
        <f t="shared" si="1"/>
        <v>2100000</v>
      </c>
      <c r="C6" s="76">
        <f t="shared" si="1"/>
        <v>0</v>
      </c>
      <c r="D6" s="73"/>
      <c r="E6" s="76"/>
      <c r="F6" s="73"/>
      <c r="G6" s="54"/>
      <c r="H6" s="54"/>
      <c r="I6" s="76"/>
      <c r="J6" s="73"/>
      <c r="K6" s="54"/>
      <c r="L6" s="54"/>
      <c r="M6" s="76"/>
      <c r="N6" s="73"/>
      <c r="O6" s="54"/>
      <c r="P6" s="54"/>
      <c r="Q6" s="76"/>
      <c r="R6" s="73"/>
      <c r="S6" s="54"/>
      <c r="T6" s="54"/>
      <c r="U6" s="76"/>
      <c r="V6" s="73"/>
      <c r="W6" s="54"/>
      <c r="X6" s="54"/>
      <c r="Y6" s="76"/>
      <c r="Z6" s="73"/>
      <c r="AA6" s="76"/>
      <c r="AB6" s="73"/>
      <c r="AC6" s="76"/>
      <c r="AD6" s="73">
        <f t="shared" si="0"/>
        <v>2100000</v>
      </c>
      <c r="AE6" s="76">
        <f t="shared" si="0"/>
        <v>0</v>
      </c>
    </row>
    <row r="7" spans="1:31" x14ac:dyDescent="0.25">
      <c r="A7" s="135"/>
      <c r="B7" s="73">
        <f t="shared" si="1"/>
        <v>2100000</v>
      </c>
      <c r="C7" s="76">
        <f t="shared" si="1"/>
        <v>0</v>
      </c>
      <c r="D7" s="73"/>
      <c r="E7" s="76"/>
      <c r="F7" s="73"/>
      <c r="G7" s="54"/>
      <c r="H7" s="54"/>
      <c r="I7" s="76"/>
      <c r="J7" s="73"/>
      <c r="K7" s="54"/>
      <c r="L7" s="54"/>
      <c r="M7" s="76"/>
      <c r="N7" s="73"/>
      <c r="O7" s="54"/>
      <c r="P7" s="54"/>
      <c r="Q7" s="76"/>
      <c r="R7" s="73"/>
      <c r="S7" s="54"/>
      <c r="T7" s="54"/>
      <c r="U7" s="76"/>
      <c r="V7" s="73"/>
      <c r="W7" s="54"/>
      <c r="X7" s="54"/>
      <c r="Y7" s="76"/>
      <c r="Z7" s="73"/>
      <c r="AA7" s="76"/>
      <c r="AB7" s="73"/>
      <c r="AC7" s="76"/>
      <c r="AD7" s="73">
        <f t="shared" si="0"/>
        <v>2100000</v>
      </c>
      <c r="AE7" s="76">
        <f t="shared" si="0"/>
        <v>0</v>
      </c>
    </row>
    <row r="8" spans="1:31" x14ac:dyDescent="0.25">
      <c r="A8" s="135"/>
      <c r="B8" s="73">
        <f t="shared" si="1"/>
        <v>2100000</v>
      </c>
      <c r="C8" s="76">
        <f t="shared" si="1"/>
        <v>0</v>
      </c>
      <c r="D8" s="73"/>
      <c r="E8" s="76"/>
      <c r="F8" s="73"/>
      <c r="G8" s="54"/>
      <c r="H8" s="54"/>
      <c r="I8" s="76"/>
      <c r="J8" s="73"/>
      <c r="K8" s="54"/>
      <c r="L8" s="54"/>
      <c r="M8" s="76"/>
      <c r="N8" s="73"/>
      <c r="O8" s="54"/>
      <c r="P8" s="54"/>
      <c r="Q8" s="76"/>
      <c r="R8" s="73"/>
      <c r="S8" s="54"/>
      <c r="T8" s="54"/>
      <c r="U8" s="76"/>
      <c r="V8" s="73"/>
      <c r="W8" s="54"/>
      <c r="X8" s="54"/>
      <c r="Y8" s="76"/>
      <c r="Z8" s="73"/>
      <c r="AA8" s="76"/>
      <c r="AB8" s="73"/>
      <c r="AC8" s="76"/>
      <c r="AD8" s="73">
        <f t="shared" si="0"/>
        <v>2100000</v>
      </c>
      <c r="AE8" s="76">
        <f t="shared" si="0"/>
        <v>0</v>
      </c>
    </row>
    <row r="9" spans="1:31" x14ac:dyDescent="0.25">
      <c r="A9" s="135"/>
      <c r="B9" s="73">
        <f t="shared" si="1"/>
        <v>2100000</v>
      </c>
      <c r="C9" s="76">
        <f t="shared" si="1"/>
        <v>0</v>
      </c>
      <c r="D9" s="73"/>
      <c r="E9" s="76"/>
      <c r="F9" s="73"/>
      <c r="G9" s="54"/>
      <c r="H9" s="54"/>
      <c r="I9" s="76"/>
      <c r="J9" s="73"/>
      <c r="K9" s="54"/>
      <c r="L9" s="54"/>
      <c r="M9" s="76"/>
      <c r="N9" s="73"/>
      <c r="O9" s="54"/>
      <c r="P9" s="54"/>
      <c r="Q9" s="76"/>
      <c r="R9" s="73"/>
      <c r="S9" s="54"/>
      <c r="T9" s="54"/>
      <c r="U9" s="76"/>
      <c r="V9" s="73"/>
      <c r="W9" s="54"/>
      <c r="X9" s="54"/>
      <c r="Y9" s="76"/>
      <c r="Z9" s="73"/>
      <c r="AA9" s="76"/>
      <c r="AB9" s="73"/>
      <c r="AC9" s="76"/>
      <c r="AD9" s="73">
        <f t="shared" si="0"/>
        <v>2100000</v>
      </c>
      <c r="AE9" s="76">
        <f t="shared" si="0"/>
        <v>0</v>
      </c>
    </row>
    <row r="10" spans="1:31" ht="15.75" thickBot="1" x14ac:dyDescent="0.3">
      <c r="A10" s="148"/>
      <c r="B10" s="136">
        <f t="shared" si="1"/>
        <v>2100000</v>
      </c>
      <c r="C10" s="74">
        <f t="shared" si="1"/>
        <v>0</v>
      </c>
      <c r="D10" s="136"/>
      <c r="E10" s="74"/>
      <c r="F10" s="136"/>
      <c r="G10" s="56"/>
      <c r="H10" s="56"/>
      <c r="I10" s="74"/>
      <c r="J10" s="136"/>
      <c r="K10" s="56"/>
      <c r="L10" s="56"/>
      <c r="M10" s="74"/>
      <c r="N10" s="136"/>
      <c r="O10" s="56"/>
      <c r="P10" s="56"/>
      <c r="Q10" s="74"/>
      <c r="R10" s="136"/>
      <c r="S10" s="56"/>
      <c r="T10" s="56"/>
      <c r="U10" s="74"/>
      <c r="V10" s="136"/>
      <c r="W10" s="56"/>
      <c r="X10" s="56"/>
      <c r="Y10" s="74"/>
      <c r="Z10" s="136"/>
      <c r="AA10" s="74"/>
      <c r="AB10" s="136"/>
      <c r="AC10" s="74"/>
      <c r="AD10" s="136">
        <f t="shared" si="0"/>
        <v>2100000</v>
      </c>
      <c r="AE10" s="74">
        <f t="shared" si="0"/>
        <v>0</v>
      </c>
    </row>
    <row r="11" spans="1:31" s="35" customFormat="1" ht="15.75" thickBot="1" x14ac:dyDescent="0.35">
      <c r="A11" s="91" t="s">
        <v>5</v>
      </c>
      <c r="B11" s="133" t="s">
        <v>19</v>
      </c>
      <c r="C11" s="134">
        <f>F11+G11+H11+I11</f>
        <v>0</v>
      </c>
      <c r="D11" s="149">
        <f>SUM(D3:D10)</f>
        <v>0</v>
      </c>
      <c r="E11" s="62">
        <f>SUM(E3:E10)</f>
        <v>0</v>
      </c>
      <c r="F11" s="149">
        <f>SUM(F3:F10)</f>
        <v>0</v>
      </c>
      <c r="G11" s="60">
        <f t="shared" ref="G11:I11" si="2">SUM(G3:G10)</f>
        <v>0</v>
      </c>
      <c r="H11" s="60">
        <f t="shared" si="2"/>
        <v>0</v>
      </c>
      <c r="I11" s="62">
        <f t="shared" si="2"/>
        <v>0</v>
      </c>
      <c r="J11" s="149">
        <f>SUM(J3:J10)</f>
        <v>0</v>
      </c>
      <c r="K11" s="60">
        <f t="shared" ref="K11:M11" si="3">SUM(K3:K10)</f>
        <v>0</v>
      </c>
      <c r="L11" s="60">
        <f t="shared" si="3"/>
        <v>0</v>
      </c>
      <c r="M11" s="62">
        <f t="shared" si="3"/>
        <v>0</v>
      </c>
      <c r="N11" s="149">
        <f>SUM(N3:N10)</f>
        <v>0</v>
      </c>
      <c r="O11" s="60">
        <f t="shared" ref="O11:Q11" si="4">SUM(O3:O10)</f>
        <v>0</v>
      </c>
      <c r="P11" s="60">
        <f t="shared" si="4"/>
        <v>0</v>
      </c>
      <c r="Q11" s="62">
        <f t="shared" si="4"/>
        <v>0</v>
      </c>
      <c r="R11" s="149">
        <f>SUM(R3:R10)</f>
        <v>0</v>
      </c>
      <c r="S11" s="60">
        <f t="shared" ref="S11:U11" si="5">SUM(S3:S10)</f>
        <v>0</v>
      </c>
      <c r="T11" s="60">
        <f t="shared" si="5"/>
        <v>0</v>
      </c>
      <c r="U11" s="62">
        <f t="shared" si="5"/>
        <v>0</v>
      </c>
      <c r="V11" s="149">
        <f>SUM(V3:V10)</f>
        <v>0</v>
      </c>
      <c r="W11" s="60">
        <f t="shared" ref="W11:Y11" si="6">SUM(W3:W10)</f>
        <v>0</v>
      </c>
      <c r="X11" s="60">
        <f t="shared" si="6"/>
        <v>0</v>
      </c>
      <c r="Y11" s="62">
        <f t="shared" si="6"/>
        <v>0</v>
      </c>
      <c r="Z11" s="149">
        <f>SUM(Z3:Z10)</f>
        <v>0</v>
      </c>
      <c r="AA11" s="62">
        <f>SUM(AA3:AA10)</f>
        <v>0</v>
      </c>
      <c r="AB11" s="149">
        <f t="shared" ref="AB11:AC11" si="7">SUM(AB3:AB10)</f>
        <v>0</v>
      </c>
      <c r="AC11" s="62">
        <f t="shared" si="7"/>
        <v>0</v>
      </c>
      <c r="AD11" s="149"/>
      <c r="AE11" s="62"/>
    </row>
  </sheetData>
  <mergeCells count="10">
    <mergeCell ref="V1:Y1"/>
    <mergeCell ref="Z1:AA1"/>
    <mergeCell ref="AB1:AC1"/>
    <mergeCell ref="AD1:AE1"/>
    <mergeCell ref="B1:C1"/>
    <mergeCell ref="D1:E1"/>
    <mergeCell ref="F1:I1"/>
    <mergeCell ref="J1:M1"/>
    <mergeCell ref="N1:Q1"/>
    <mergeCell ref="R1:U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0" zoomScaleNormal="80" workbookViewId="0">
      <selection activeCell="D31" sqref="D31"/>
    </sheetView>
  </sheetViews>
  <sheetFormatPr defaultRowHeight="15" x14ac:dyDescent="0.25"/>
  <cols>
    <col min="1" max="1" width="37.140625" style="4" customWidth="1"/>
    <col min="2" max="2" width="9.7109375" style="4" customWidth="1"/>
    <col min="3" max="3" width="19.28515625" style="4" customWidth="1"/>
    <col min="4" max="7" width="22.140625" style="4" customWidth="1"/>
    <col min="8" max="16384" width="9.140625" style="4"/>
  </cols>
  <sheetData>
    <row r="1" spans="1:7" ht="15.75" thickBot="1" x14ac:dyDescent="0.3">
      <c r="A1" s="105"/>
      <c r="B1" s="124" t="s">
        <v>42</v>
      </c>
      <c r="C1" s="124" t="s">
        <v>10</v>
      </c>
      <c r="D1" s="124" t="s">
        <v>11</v>
      </c>
      <c r="E1" s="111" t="s">
        <v>12</v>
      </c>
      <c r="F1" s="111" t="s">
        <v>13</v>
      </c>
      <c r="G1" s="152" t="s">
        <v>14</v>
      </c>
    </row>
    <row r="2" spans="1:7" ht="15.75" thickBot="1" x14ac:dyDescent="0.3">
      <c r="A2" s="105" t="s">
        <v>16</v>
      </c>
      <c r="B2" s="104"/>
      <c r="C2" s="104"/>
      <c r="D2" s="156">
        <v>10000000</v>
      </c>
      <c r="E2" s="157">
        <f>'ДДС(2)'!C11</f>
        <v>0</v>
      </c>
      <c r="F2" s="157">
        <f>'ДДС(2)'!C11</f>
        <v>0</v>
      </c>
      <c r="G2" s="131"/>
    </row>
    <row r="3" spans="1:7" ht="15.75" thickBot="1" x14ac:dyDescent="0.3">
      <c r="A3" s="105" t="s">
        <v>20</v>
      </c>
      <c r="B3" s="106"/>
      <c r="C3" s="111"/>
      <c r="D3" s="111">
        <f>SUM(D4:D5)</f>
        <v>5100000</v>
      </c>
      <c r="E3" s="111">
        <f>SUM(E4:E5)</f>
        <v>0</v>
      </c>
      <c r="F3" s="111">
        <f>SUM(F4:F5)</f>
        <v>0</v>
      </c>
      <c r="G3" s="152">
        <f>SUM(G4:G5)</f>
        <v>0</v>
      </c>
    </row>
    <row r="4" spans="1:7" x14ac:dyDescent="0.25">
      <c r="A4" s="101" t="s">
        <v>21</v>
      </c>
      <c r="B4" s="109">
        <v>0.5</v>
      </c>
      <c r="C4" s="113">
        <v>0</v>
      </c>
      <c r="D4" s="113">
        <f>D2*B4</f>
        <v>5000000</v>
      </c>
      <c r="E4" s="113">
        <f>E2*B4</f>
        <v>0</v>
      </c>
      <c r="F4" s="113">
        <f>'ДДС(2)'!J11+'ДДС(2)'!K11</f>
        <v>0</v>
      </c>
      <c r="G4" s="103">
        <f>C4+E4-F4</f>
        <v>0</v>
      </c>
    </row>
    <row r="5" spans="1:7" ht="15.75" thickBot="1" x14ac:dyDescent="0.3">
      <c r="A5" s="102" t="s">
        <v>23</v>
      </c>
      <c r="B5" s="153">
        <v>0.01</v>
      </c>
      <c r="C5" s="79">
        <v>0</v>
      </c>
      <c r="D5" s="79">
        <f>D2*B5</f>
        <v>100000</v>
      </c>
      <c r="E5" s="79">
        <f>E2*B5</f>
        <v>0</v>
      </c>
      <c r="F5" s="79">
        <f>'ДДС(2)'!L11+'ДДС(2)'!M11</f>
        <v>0</v>
      </c>
      <c r="G5" s="94">
        <f>C5+E5-F5</f>
        <v>0</v>
      </c>
    </row>
    <row r="6" spans="1:7" ht="15.75" thickBot="1" x14ac:dyDescent="0.3">
      <c r="A6" s="105" t="s">
        <v>25</v>
      </c>
      <c r="B6" s="106" t="s">
        <v>49</v>
      </c>
      <c r="C6" s="111"/>
      <c r="D6" s="111">
        <f>SUM(D7:D8)</f>
        <v>2080000</v>
      </c>
      <c r="E6" s="111">
        <f>SUM(E7:E8)</f>
        <v>2080000</v>
      </c>
      <c r="F6" s="111">
        <f>SUM(F7:F8)</f>
        <v>0</v>
      </c>
      <c r="G6" s="152">
        <f>SUM(G7:G8)</f>
        <v>2080000</v>
      </c>
    </row>
    <row r="7" spans="1:7" x14ac:dyDescent="0.25">
      <c r="A7" s="101" t="s">
        <v>26</v>
      </c>
      <c r="B7" s="119" t="s">
        <v>49</v>
      </c>
      <c r="C7" s="113">
        <v>0</v>
      </c>
      <c r="D7" s="113">
        <v>2000000</v>
      </c>
      <c r="E7" s="113">
        <f>D7</f>
        <v>2000000</v>
      </c>
      <c r="F7" s="113">
        <f>'ДДС(2)'!N11+'ДДС(2)'!O11</f>
        <v>0</v>
      </c>
      <c r="G7" s="103">
        <f>C7+E7-F7</f>
        <v>2000000</v>
      </c>
    </row>
    <row r="8" spans="1:7" ht="15.75" thickBot="1" x14ac:dyDescent="0.3">
      <c r="A8" s="102" t="s">
        <v>28</v>
      </c>
      <c r="B8" s="154" t="s">
        <v>49</v>
      </c>
      <c r="C8" s="79">
        <v>0</v>
      </c>
      <c r="D8" s="79">
        <v>80000</v>
      </c>
      <c r="E8" s="79">
        <f>D8</f>
        <v>80000</v>
      </c>
      <c r="F8" s="79">
        <f>'ДДС(2)'!P11+'ДДС(2)'!Q11</f>
        <v>0</v>
      </c>
      <c r="G8" s="94">
        <f>C8+E8-F8</f>
        <v>80000</v>
      </c>
    </row>
    <row r="9" spans="1:7" ht="15.75" thickBot="1" x14ac:dyDescent="0.3">
      <c r="A9" s="105" t="s">
        <v>58</v>
      </c>
      <c r="B9" s="104"/>
      <c r="C9" s="104"/>
      <c r="D9" s="111">
        <f>D2-D3-D6</f>
        <v>2820000</v>
      </c>
      <c r="E9" s="111">
        <f>E2-E3-E6</f>
        <v>-2080000</v>
      </c>
      <c r="F9" s="111">
        <f>F2-F3-F6</f>
        <v>0</v>
      </c>
      <c r="G9" s="131"/>
    </row>
    <row r="10" spans="1:7" ht="15.75" thickBot="1" x14ac:dyDescent="0.3">
      <c r="A10" s="105" t="s">
        <v>57</v>
      </c>
      <c r="B10" s="155" t="s">
        <v>49</v>
      </c>
      <c r="C10" s="111"/>
      <c r="D10" s="111">
        <f>SUM(D11:D12)</f>
        <v>1955000</v>
      </c>
      <c r="E10" s="111">
        <f>SUM(E11:E12)</f>
        <v>1955000</v>
      </c>
      <c r="F10" s="111">
        <f>SUM(F11:F12)</f>
        <v>0</v>
      </c>
      <c r="G10" s="152">
        <f>SUM(G11:G12)</f>
        <v>1955000</v>
      </c>
    </row>
    <row r="11" spans="1:7" x14ac:dyDescent="0.25">
      <c r="A11" s="101" t="s">
        <v>30</v>
      </c>
      <c r="B11" s="119" t="s">
        <v>49</v>
      </c>
      <c r="C11" s="113">
        <v>0</v>
      </c>
      <c r="D11" s="113">
        <v>1100000</v>
      </c>
      <c r="E11" s="113">
        <f>D11</f>
        <v>1100000</v>
      </c>
      <c r="F11" s="113">
        <f>'ДДС(2)'!R11+'ДДС(2)'!S11</f>
        <v>0</v>
      </c>
      <c r="G11" s="103">
        <f>C11+E11-F11</f>
        <v>1100000</v>
      </c>
    </row>
    <row r="12" spans="1:7" ht="15.75" thickBot="1" x14ac:dyDescent="0.3">
      <c r="A12" s="102" t="s">
        <v>31</v>
      </c>
      <c r="B12" s="154" t="s">
        <v>49</v>
      </c>
      <c r="C12" s="79">
        <v>0</v>
      </c>
      <c r="D12" s="79">
        <v>855000</v>
      </c>
      <c r="E12" s="79">
        <f>D12</f>
        <v>855000</v>
      </c>
      <c r="F12" s="79">
        <f>'ДДС(2)'!T11+'ДДС(2)'!U11</f>
        <v>0</v>
      </c>
      <c r="G12" s="94">
        <f>C12+E12-F12</f>
        <v>855000</v>
      </c>
    </row>
    <row r="13" spans="1:7" ht="15.75" thickBot="1" x14ac:dyDescent="0.3">
      <c r="A13" s="105" t="s">
        <v>34</v>
      </c>
      <c r="B13" s="106">
        <f>SUM(B14:B15)</f>
        <v>0.1</v>
      </c>
      <c r="C13" s="111"/>
      <c r="D13" s="111">
        <f>SUM(D14:D15)</f>
        <v>282000</v>
      </c>
      <c r="E13" s="111">
        <f>SUM(E14:E15)</f>
        <v>-208000</v>
      </c>
      <c r="F13" s="111">
        <f>SUM(F14:F15)</f>
        <v>0</v>
      </c>
      <c r="G13" s="152">
        <f>SUM(G14:G15)</f>
        <v>-208000</v>
      </c>
    </row>
    <row r="14" spans="1:7" x14ac:dyDescent="0.25">
      <c r="A14" s="101" t="s">
        <v>35</v>
      </c>
      <c r="B14" s="109">
        <v>0.05</v>
      </c>
      <c r="C14" s="113">
        <v>0</v>
      </c>
      <c r="D14" s="113">
        <f>B14*D9</f>
        <v>141000</v>
      </c>
      <c r="E14" s="113">
        <f>B14*E9</f>
        <v>-104000</v>
      </c>
      <c r="F14" s="113">
        <f>'ДДС(2)'!V11+'ДДС(2)'!W11</f>
        <v>0</v>
      </c>
      <c r="G14" s="103">
        <f>C14+E14-F14</f>
        <v>-104000</v>
      </c>
    </row>
    <row r="15" spans="1:7" ht="15.75" thickBot="1" x14ac:dyDescent="0.3">
      <c r="A15" s="102" t="s">
        <v>37</v>
      </c>
      <c r="B15" s="153">
        <v>0.05</v>
      </c>
      <c r="C15" s="79">
        <v>0</v>
      </c>
      <c r="D15" s="79">
        <f>B15*D9</f>
        <v>141000</v>
      </c>
      <c r="E15" s="79">
        <f>B15*E9</f>
        <v>-104000</v>
      </c>
      <c r="F15" s="79">
        <f>'ДДС(2)'!X11+'ДДС(2)'!Y11</f>
        <v>0</v>
      </c>
      <c r="G15" s="94">
        <f>C15+E15-F15</f>
        <v>-104000</v>
      </c>
    </row>
    <row r="16" spans="1:7" ht="15.75" thickBot="1" x14ac:dyDescent="0.3">
      <c r="A16" s="105" t="s">
        <v>39</v>
      </c>
      <c r="B16" s="155" t="s">
        <v>49</v>
      </c>
      <c r="C16" s="121">
        <v>0</v>
      </c>
      <c r="D16" s="111">
        <v>160000</v>
      </c>
      <c r="E16" s="111">
        <f>D16</f>
        <v>160000</v>
      </c>
      <c r="F16" s="111">
        <f>'ДДС(2)'!Z11+'ДДС(2)'!AA11</f>
        <v>0</v>
      </c>
      <c r="G16" s="152">
        <f>C16+E16-F16</f>
        <v>160000</v>
      </c>
    </row>
    <row r="17" spans="1:7" ht="15.75" thickBot="1" x14ac:dyDescent="0.3">
      <c r="A17" s="105" t="s">
        <v>1</v>
      </c>
      <c r="B17" s="106">
        <v>0.15</v>
      </c>
      <c r="C17" s="121">
        <v>0</v>
      </c>
      <c r="D17" s="111">
        <f>B17*D9</f>
        <v>423000</v>
      </c>
      <c r="E17" s="111">
        <f>B17*E9</f>
        <v>-312000</v>
      </c>
      <c r="F17" s="111">
        <f>'ДДС(2)'!AB11+'ДДС(2)'!AC11</f>
        <v>0</v>
      </c>
      <c r="G17" s="152">
        <f>C17+E17-F17</f>
        <v>-312000</v>
      </c>
    </row>
    <row r="18" spans="1:7" ht="15.75" thickBot="1" x14ac:dyDescent="0.3">
      <c r="A18" s="125" t="s">
        <v>15</v>
      </c>
      <c r="B18" s="111"/>
      <c r="C18" s="111"/>
      <c r="D18" s="111">
        <f>D2-D3-D6-D10-D13-D16-D17</f>
        <v>0</v>
      </c>
      <c r="E18" s="111">
        <f>E2-E3-E6-E10-E13-E16-E17</f>
        <v>-3675000</v>
      </c>
      <c r="F18" s="111"/>
      <c r="G18" s="152">
        <f>C18+E18-F18</f>
        <v>-3675000</v>
      </c>
    </row>
    <row r="19" spans="1:7" ht="15.75" thickBot="1" x14ac:dyDescent="0.3">
      <c r="A19" s="125" t="s">
        <v>51</v>
      </c>
      <c r="B19" s="111"/>
      <c r="C19" s="111">
        <f>'ДДС(2)'!B3+'ДДС(2)'!C3</f>
        <v>2100000</v>
      </c>
      <c r="D19" s="111"/>
      <c r="E19" s="111"/>
      <c r="F19" s="111"/>
      <c r="G19" s="152">
        <f>G3+G6+G10+G13+G16+G17+G18</f>
        <v>0</v>
      </c>
    </row>
    <row r="20" spans="1:7" ht="15.75" thickBot="1" x14ac:dyDescent="0.3">
      <c r="A20" s="125" t="s">
        <v>50</v>
      </c>
      <c r="B20" s="111"/>
      <c r="C20" s="111"/>
      <c r="D20" s="111"/>
      <c r="E20" s="111"/>
      <c r="F20" s="111"/>
      <c r="G20" s="152">
        <f>'ДДС(2)'!D11+'ДДС(2)'!E11</f>
        <v>0</v>
      </c>
    </row>
    <row r="21" spans="1:7" ht="15.75" thickBot="1" x14ac:dyDescent="0.3">
      <c r="C21" s="7"/>
      <c r="D21" s="8"/>
      <c r="F21" s="150" t="s">
        <v>52</v>
      </c>
      <c r="G21" s="151">
        <f>'ДДС(2)'!AD10+'ДДС(2)'!AE10-'ФП(2)'!G19-'ФП(2)'!G20-C19</f>
        <v>0</v>
      </c>
    </row>
    <row r="22" spans="1:7" x14ac:dyDescent="0.25">
      <c r="C22" s="7"/>
      <c r="D22" s="8"/>
    </row>
    <row r="23" spans="1:7" x14ac:dyDescent="0.25">
      <c r="C23" s="7"/>
      <c r="D23" s="8"/>
    </row>
    <row r="24" spans="1:7" x14ac:dyDescent="0.25">
      <c r="C24" s="7"/>
      <c r="D24" s="8"/>
    </row>
    <row r="25" spans="1:7" x14ac:dyDescent="0.25">
      <c r="C25" s="7"/>
      <c r="D25" s="8"/>
    </row>
    <row r="26" spans="1:7" x14ac:dyDescent="0.25">
      <c r="C26" s="7"/>
      <c r="D26" s="8"/>
    </row>
    <row r="27" spans="1:7" x14ac:dyDescent="0.25">
      <c r="C27" s="7"/>
      <c r="D27" s="8"/>
    </row>
    <row r="28" spans="1:7" x14ac:dyDescent="0.25">
      <c r="C28" s="7"/>
      <c r="D28" s="8"/>
    </row>
    <row r="29" spans="1:7" x14ac:dyDescent="0.25">
      <c r="C29" s="7"/>
      <c r="D2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ДДС(1)</vt:lpstr>
      <vt:lpstr>ФП(1)</vt:lpstr>
      <vt:lpstr>ДДС(2)</vt:lpstr>
      <vt:lpstr>ФП(2)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2018-08-10T12:13:46Z</dcterms:modified>
</cp:coreProperties>
</file>