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8BBBAA71-CF7C-4EBE-AF15-1940F2FA4C8B}" xr6:coauthVersionLast="41" xr6:coauthVersionMax="41" xr10:uidLastSave="{00000000-0000-0000-0000-000000000000}"/>
  <bookViews>
    <workbookView xWindow="-120" yWindow="-120" windowWidth="29040" windowHeight="15840" tabRatio="760" xr2:uid="{00000000-000D-0000-FFFF-FFFF00000000}"/>
  </bookViews>
  <sheets>
    <sheet name="Общий бюджет" sheetId="15" r:id="rId1"/>
    <sheet name="ФОТ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" l="1"/>
  <c r="D8" i="3" s="1"/>
  <c r="E8" i="3" s="1"/>
  <c r="F8" i="3" s="1"/>
  <c r="G8" i="3" s="1"/>
  <c r="H8" i="3" s="1"/>
  <c r="I8" i="3" s="1"/>
  <c r="J8" i="3" s="1"/>
  <c r="K8" i="3" s="1"/>
  <c r="L8" i="3" s="1"/>
  <c r="M8" i="3" s="1"/>
  <c r="N8" i="3" s="1"/>
  <c r="B50" i="15"/>
  <c r="B64" i="15" l="1"/>
  <c r="C65" i="15" l="1"/>
  <c r="D65" i="15" s="1"/>
  <c r="E65" i="15" s="1"/>
  <c r="F65" i="15" s="1"/>
  <c r="G65" i="15" s="1"/>
  <c r="H65" i="15" s="1"/>
  <c r="I65" i="15" s="1"/>
  <c r="J65" i="15" s="1"/>
  <c r="K65" i="15" s="1"/>
  <c r="L65" i="15" s="1"/>
  <c r="M65" i="15" s="1"/>
  <c r="C51" i="15" l="1"/>
  <c r="D51" i="15" s="1"/>
  <c r="E51" i="15" s="1"/>
  <c r="F51" i="15" s="1"/>
  <c r="G51" i="15" s="1"/>
  <c r="H51" i="15" s="1"/>
  <c r="I51" i="15" s="1"/>
  <c r="J51" i="15" s="1"/>
  <c r="K51" i="15" s="1"/>
  <c r="L51" i="15" s="1"/>
  <c r="M51" i="15" s="1"/>
  <c r="D4" i="3"/>
  <c r="E4" i="3"/>
  <c r="F4" i="3"/>
  <c r="G4" i="3"/>
  <c r="H4" i="3"/>
  <c r="I4" i="3"/>
  <c r="J4" i="3"/>
  <c r="K4" i="3"/>
  <c r="L4" i="3"/>
  <c r="M4" i="3"/>
  <c r="N4" i="3"/>
  <c r="C4" i="3"/>
  <c r="N10" i="15"/>
  <c r="B14" i="15"/>
  <c r="O4" i="3" l="1"/>
  <c r="O8" i="3"/>
  <c r="D5" i="3"/>
  <c r="E5" i="3"/>
  <c r="F5" i="3"/>
  <c r="G5" i="3"/>
  <c r="H5" i="3"/>
  <c r="I5" i="3"/>
  <c r="J5" i="3"/>
  <c r="K5" i="3"/>
  <c r="L5" i="3"/>
  <c r="M5" i="3"/>
  <c r="N5" i="3"/>
  <c r="C5" i="3"/>
  <c r="C14" i="15"/>
  <c r="D14" i="15"/>
  <c r="E14" i="15"/>
  <c r="F14" i="15"/>
  <c r="G14" i="15"/>
  <c r="H14" i="15"/>
  <c r="I14" i="15"/>
  <c r="J14" i="15"/>
  <c r="K14" i="15"/>
  <c r="L14" i="15"/>
  <c r="M14" i="15"/>
  <c r="O5" i="3" l="1"/>
  <c r="C29" i="15"/>
  <c r="F29" i="15"/>
  <c r="G29" i="15"/>
  <c r="H29" i="15"/>
  <c r="I29" i="15"/>
  <c r="J29" i="15"/>
  <c r="K29" i="15"/>
  <c r="L29" i="15"/>
  <c r="M29" i="15"/>
  <c r="B29" i="15"/>
  <c r="C7" i="15"/>
  <c r="D7" i="15"/>
  <c r="E7" i="15"/>
  <c r="E11" i="15" s="1"/>
  <c r="F7" i="15"/>
  <c r="G7" i="15"/>
  <c r="H7" i="15"/>
  <c r="I7" i="15"/>
  <c r="J7" i="15"/>
  <c r="J6" i="15" s="1"/>
  <c r="K7" i="15"/>
  <c r="L7" i="15"/>
  <c r="M7" i="15"/>
  <c r="B7" i="15"/>
  <c r="M6" i="15" l="1"/>
  <c r="K6" i="15"/>
  <c r="G19" i="15"/>
  <c r="G6" i="15"/>
  <c r="G11" i="15"/>
  <c r="I19" i="15"/>
  <c r="I6" i="15"/>
  <c r="I11" i="15"/>
  <c r="C19" i="15"/>
  <c r="C11" i="15"/>
  <c r="B19" i="15"/>
  <c r="B11" i="15"/>
  <c r="F19" i="15"/>
  <c r="F6" i="15"/>
  <c r="F11" i="15"/>
  <c r="L6" i="15"/>
  <c r="H19" i="15"/>
  <c r="H6" i="15"/>
  <c r="H11" i="15"/>
  <c r="D19" i="15"/>
  <c r="D11" i="15"/>
  <c r="M19" i="15"/>
  <c r="M11" i="15"/>
  <c r="L19" i="15"/>
  <c r="L11" i="15"/>
  <c r="K19" i="15"/>
  <c r="K11" i="15"/>
  <c r="J19" i="15"/>
  <c r="J11" i="15"/>
  <c r="E19" i="15"/>
  <c r="N7" i="15"/>
  <c r="C9" i="3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C3" i="3"/>
  <c r="D3" i="3" s="1"/>
  <c r="C6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N2" i="3"/>
  <c r="M2" i="3"/>
  <c r="L2" i="3"/>
  <c r="K2" i="3"/>
  <c r="J2" i="3"/>
  <c r="I2" i="3"/>
  <c r="H2" i="3"/>
  <c r="G2" i="3"/>
  <c r="M2" i="15"/>
  <c r="L2" i="15"/>
  <c r="K2" i="15"/>
  <c r="J2" i="15"/>
  <c r="I2" i="15"/>
  <c r="H2" i="15"/>
  <c r="G2" i="15"/>
  <c r="F2" i="15"/>
  <c r="N11" i="15" l="1"/>
  <c r="F31" i="15"/>
  <c r="M31" i="15"/>
  <c r="E31" i="15"/>
  <c r="D31" i="15"/>
  <c r="B31" i="15"/>
  <c r="J31" i="15"/>
  <c r="H31" i="15"/>
  <c r="C31" i="15"/>
  <c r="G31" i="15"/>
  <c r="L31" i="15"/>
  <c r="I31" i="15"/>
  <c r="K31" i="15"/>
  <c r="H36" i="15"/>
  <c r="J36" i="15"/>
  <c r="L36" i="15"/>
  <c r="E36" i="15"/>
  <c r="G36" i="15"/>
  <c r="M36" i="15"/>
  <c r="F36" i="15"/>
  <c r="I36" i="15"/>
  <c r="K36" i="15"/>
  <c r="O7" i="3"/>
  <c r="E3" i="3"/>
  <c r="F3" i="3" s="1"/>
  <c r="G3" i="3" s="1"/>
  <c r="H3" i="3" s="1"/>
  <c r="I3" i="3" s="1"/>
  <c r="J3" i="3" s="1"/>
  <c r="K3" i="3" s="1"/>
  <c r="L3" i="3" s="1"/>
  <c r="M3" i="3" s="1"/>
  <c r="N3" i="3" s="1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C11" i="3"/>
  <c r="O9" i="3"/>
  <c r="B46" i="15" l="1"/>
  <c r="M41" i="15"/>
  <c r="B10" i="3"/>
  <c r="O6" i="3"/>
  <c r="B18" i="15"/>
  <c r="B17" i="15" s="1"/>
  <c r="O3" i="3"/>
  <c r="B30" i="15" l="1"/>
  <c r="E11" i="3"/>
  <c r="D18" i="15" s="1"/>
  <c r="D17" i="15" s="1"/>
  <c r="D11" i="3"/>
  <c r="C18" i="15" s="1"/>
  <c r="C17" i="15" s="1"/>
  <c r="F11" i="3"/>
  <c r="E18" i="15" s="1"/>
  <c r="E17" i="15" s="1"/>
  <c r="B33" i="15" l="1"/>
  <c r="B35" i="15" s="1"/>
  <c r="E30" i="15"/>
  <c r="C30" i="15"/>
  <c r="D30" i="15"/>
  <c r="G11" i="3"/>
  <c r="F18" i="15" s="1"/>
  <c r="F17" i="15" s="1"/>
  <c r="B66" i="15" l="1"/>
  <c r="B52" i="15"/>
  <c r="C33" i="15"/>
  <c r="C35" i="15" s="1"/>
  <c r="D33" i="15"/>
  <c r="D35" i="15" s="1"/>
  <c r="E33" i="15"/>
  <c r="E35" i="15" s="1"/>
  <c r="F30" i="15"/>
  <c r="B4" i="15"/>
  <c r="H11" i="3"/>
  <c r="G18" i="15" s="1"/>
  <c r="G17" i="15" s="1"/>
  <c r="C52" i="15" l="1"/>
  <c r="C66" i="15"/>
  <c r="B67" i="15"/>
  <c r="B68" i="15"/>
  <c r="B69" i="15" s="1"/>
  <c r="D52" i="15"/>
  <c r="D54" i="15" s="1"/>
  <c r="D66" i="15"/>
  <c r="D68" i="15" s="1"/>
  <c r="E66" i="15"/>
  <c r="E68" i="15" s="1"/>
  <c r="E52" i="15"/>
  <c r="E54" i="15" s="1"/>
  <c r="B53" i="15"/>
  <c r="B54" i="15"/>
  <c r="C4" i="15"/>
  <c r="D4" i="15"/>
  <c r="E4" i="15"/>
  <c r="B55" i="15"/>
  <c r="F33" i="15"/>
  <c r="F35" i="15" s="1"/>
  <c r="G30" i="15"/>
  <c r="I11" i="3"/>
  <c r="C53" i="15" l="1"/>
  <c r="F52" i="15"/>
  <c r="F66" i="15"/>
  <c r="F68" i="15" s="1"/>
  <c r="F37" i="15"/>
  <c r="D53" i="15"/>
  <c r="E53" i="15" s="1"/>
  <c r="F4" i="15"/>
  <c r="C54" i="15"/>
  <c r="G33" i="15"/>
  <c r="G35" i="15" s="1"/>
  <c r="H18" i="15"/>
  <c r="H17" i="15" s="1"/>
  <c r="J11" i="3"/>
  <c r="I18" i="15" s="1"/>
  <c r="I17" i="15" s="1"/>
  <c r="G52" i="15" l="1"/>
  <c r="G54" i="15" s="1"/>
  <c r="G66" i="15"/>
  <c r="G68" i="15" s="1"/>
  <c r="G37" i="15"/>
  <c r="G4" i="15"/>
  <c r="N4" i="15" s="1"/>
  <c r="B43" i="15" s="1"/>
  <c r="F54" i="15"/>
  <c r="F53" i="15"/>
  <c r="C55" i="15"/>
  <c r="D55" i="15" s="1"/>
  <c r="E55" i="15" s="1"/>
  <c r="I30" i="15"/>
  <c r="H30" i="15"/>
  <c r="K11" i="3"/>
  <c r="J18" i="15" s="1"/>
  <c r="J17" i="15" s="1"/>
  <c r="G53" i="15" l="1"/>
  <c r="C59" i="15"/>
  <c r="F55" i="15"/>
  <c r="G55" i="15" s="1"/>
  <c r="C68" i="15"/>
  <c r="C67" i="15"/>
  <c r="D67" i="15" s="1"/>
  <c r="E67" i="15" s="1"/>
  <c r="F67" i="15" s="1"/>
  <c r="G67" i="15" s="1"/>
  <c r="H33" i="15"/>
  <c r="H35" i="15" s="1"/>
  <c r="I33" i="15"/>
  <c r="I35" i="15" s="1"/>
  <c r="J30" i="15"/>
  <c r="L11" i="3"/>
  <c r="K18" i="15" s="1"/>
  <c r="K17" i="15" s="1"/>
  <c r="I39" i="15" l="1"/>
  <c r="I40" i="15"/>
  <c r="H40" i="15"/>
  <c r="H39" i="15"/>
  <c r="H66" i="15" s="1"/>
  <c r="H67" i="15" s="1"/>
  <c r="I52" i="15"/>
  <c r="I54" i="15" s="1"/>
  <c r="I37" i="15"/>
  <c r="H52" i="15"/>
  <c r="H53" i="15" s="1"/>
  <c r="H37" i="15"/>
  <c r="C73" i="15"/>
  <c r="C69" i="15"/>
  <c r="D69" i="15" s="1"/>
  <c r="E69" i="15" s="1"/>
  <c r="F69" i="15" s="1"/>
  <c r="G69" i="15" s="1"/>
  <c r="J33" i="15"/>
  <c r="J35" i="15" s="1"/>
  <c r="K30" i="15"/>
  <c r="N11" i="3"/>
  <c r="M11" i="3"/>
  <c r="L18" i="15" s="1"/>
  <c r="L17" i="15" s="1"/>
  <c r="J39" i="15" l="1"/>
  <c r="J40" i="15"/>
  <c r="I66" i="15"/>
  <c r="I68" i="15" s="1"/>
  <c r="H68" i="15"/>
  <c r="H69" i="15" s="1"/>
  <c r="J52" i="15"/>
  <c r="J37" i="15"/>
  <c r="I67" i="15"/>
  <c r="H54" i="15"/>
  <c r="H55" i="15" s="1"/>
  <c r="I55" i="15" s="1"/>
  <c r="I53" i="15"/>
  <c r="K33" i="15"/>
  <c r="K35" i="15" s="1"/>
  <c r="L30" i="15"/>
  <c r="M18" i="15"/>
  <c r="M17" i="15" s="1"/>
  <c r="B12" i="3"/>
  <c r="K39" i="15" l="1"/>
  <c r="K40" i="15"/>
  <c r="I69" i="15"/>
  <c r="J53" i="15"/>
  <c r="K52" i="15"/>
  <c r="K37" i="15"/>
  <c r="J66" i="15"/>
  <c r="J67" i="15" s="1"/>
  <c r="J54" i="15"/>
  <c r="J55" i="15" s="1"/>
  <c r="L33" i="15"/>
  <c r="L35" i="15" s="1"/>
  <c r="M30" i="15"/>
  <c r="L40" i="15" l="1"/>
  <c r="L39" i="15"/>
  <c r="K53" i="15"/>
  <c r="K66" i="15"/>
  <c r="K68" i="15" s="1"/>
  <c r="L52" i="15"/>
  <c r="L37" i="15"/>
  <c r="J68" i="15"/>
  <c r="K67" i="15"/>
  <c r="K54" i="15"/>
  <c r="K55" i="15" s="1"/>
  <c r="M33" i="15"/>
  <c r="N33" i="15" s="1"/>
  <c r="L53" i="15" l="1"/>
  <c r="J69" i="15"/>
  <c r="K69" i="15" s="1"/>
  <c r="L66" i="15"/>
  <c r="L67" i="15" s="1"/>
  <c r="L54" i="15"/>
  <c r="M35" i="15"/>
  <c r="M39" i="15" l="1"/>
  <c r="M40" i="15"/>
  <c r="M52" i="15"/>
  <c r="B59" i="15" s="1"/>
  <c r="M37" i="15"/>
  <c r="L68" i="15"/>
  <c r="L69" i="15" s="1"/>
  <c r="N35" i="15"/>
  <c r="L55" i="15"/>
  <c r="N40" i="15"/>
  <c r="M53" i="15" l="1"/>
  <c r="M54" i="15"/>
  <c r="B58" i="15" s="1"/>
  <c r="N39" i="15"/>
  <c r="M66" i="15"/>
  <c r="B44" i="15" l="1"/>
  <c r="N41" i="15"/>
  <c r="M55" i="15"/>
  <c r="B57" i="15" s="1"/>
  <c r="M68" i="15"/>
  <c r="B73" i="15"/>
  <c r="M67" i="15"/>
  <c r="B72" i="15" l="1"/>
  <c r="M69" i="15"/>
  <c r="B71" i="15" s="1"/>
</calcChain>
</file>

<file path=xl/sharedStrings.xml><?xml version="1.0" encoding="utf-8"?>
<sst xmlns="http://schemas.openxmlformats.org/spreadsheetml/2006/main" count="82" uniqueCount="68">
  <si>
    <t>Итого</t>
  </si>
  <si>
    <t>ФОТ</t>
  </si>
  <si>
    <t>Менеджер по продажам</t>
  </si>
  <si>
    <t>Расходы на офис</t>
  </si>
  <si>
    <t>Непредвиденные расходы</t>
  </si>
  <si>
    <t>Прототипирование</t>
  </si>
  <si>
    <t>Итого в месяц</t>
  </si>
  <si>
    <t>1 кв</t>
  </si>
  <si>
    <t>2кв</t>
  </si>
  <si>
    <t>3кв</t>
  </si>
  <si>
    <t>4кв</t>
  </si>
  <si>
    <t>Инвестиции тыс.руб</t>
  </si>
  <si>
    <t>Доходы тыс. руб.</t>
  </si>
  <si>
    <t>Расходы тыс.руб.</t>
  </si>
  <si>
    <t>CAPEX</t>
  </si>
  <si>
    <t>Оборудование</t>
  </si>
  <si>
    <t>IP</t>
  </si>
  <si>
    <t>OPEX</t>
  </si>
  <si>
    <t>Маркетинг и реклама</t>
  </si>
  <si>
    <t xml:space="preserve">Аренда </t>
  </si>
  <si>
    <t>Командировочные и представительские расходы</t>
  </si>
  <si>
    <t>Итого расходы:</t>
  </si>
  <si>
    <t>Итого доходы:</t>
  </si>
  <si>
    <t>Генеральный инвестор (в акционерный капитал)</t>
  </si>
  <si>
    <t>CF</t>
  </si>
  <si>
    <t>Генеральный инвестор</t>
  </si>
  <si>
    <t>Команда</t>
  </si>
  <si>
    <t>Премиальный фонд</t>
  </si>
  <si>
    <t>Итого в квартал</t>
  </si>
  <si>
    <t>ИТОГО</t>
  </si>
  <si>
    <t>Ставка руб.</t>
  </si>
  <si>
    <t>Производство</t>
  </si>
  <si>
    <t>НИОКР</t>
  </si>
  <si>
    <t>Себестоимость изделия</t>
  </si>
  <si>
    <t>Количество проданных изделий</t>
  </si>
  <si>
    <t>Капитализация компании</t>
  </si>
  <si>
    <t>Выход инвестора</t>
  </si>
  <si>
    <t>Объем инвестиций</t>
  </si>
  <si>
    <t>Доходность инвестора (дивиденды+капитализация)</t>
  </si>
  <si>
    <t>Главный инженер</t>
  </si>
  <si>
    <t>Промдизайнер</t>
  </si>
  <si>
    <t>Проектный менеджер</t>
  </si>
  <si>
    <t>Бухгалтер</t>
  </si>
  <si>
    <t>Бонус менеджеров по продаже 2,5% с продаж</t>
  </si>
  <si>
    <t>Налоги на заработную плату (43%)</t>
  </si>
  <si>
    <t>Налоги (%)</t>
  </si>
  <si>
    <t>Стоимость оптовой продажи изделия</t>
  </si>
  <si>
    <t>Продажи продукции</t>
  </si>
  <si>
    <t>Проведение испытаний</t>
  </si>
  <si>
    <t>Коммерческий директор</t>
  </si>
  <si>
    <t>Дисконт (годовой)</t>
  </si>
  <si>
    <t>Дисконт (квартальный)</t>
  </si>
  <si>
    <t>Коэффициент дисконтирования</t>
  </si>
  <si>
    <t>Денежный поток проекта</t>
  </si>
  <si>
    <t>Денежный поток проекта накопленным итогом</t>
  </si>
  <si>
    <t>Дисконтированный денежный поток проекта</t>
  </si>
  <si>
    <t>Дисконтированный денежный поток проекта накопленным итогом</t>
  </si>
  <si>
    <t>NPV проекта</t>
  </si>
  <si>
    <t>PI проекта</t>
  </si>
  <si>
    <t>IRR проекта</t>
  </si>
  <si>
    <t>P/E Множитель</t>
  </si>
  <si>
    <t>Параметры для Инвестора</t>
  </si>
  <si>
    <t>Денежный поток проекта Инвестора</t>
  </si>
  <si>
    <t>Патентование</t>
  </si>
  <si>
    <t>Бюджет проекта</t>
  </si>
  <si>
    <t>Доля инвестора</t>
  </si>
  <si>
    <t>Стоимость доли инвестора</t>
  </si>
  <si>
    <t>Распределение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</si>
</sst>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\ &quot;₽&quot;"/>
    <numFmt numFmtId="166" formatCode="#,##0;[Red]#,##0"/>
    <numFmt numFmtId="167" formatCode="#,##0_ ;[Red]\-#,##0\ "/>
    <numFmt numFmtId="168" formatCode="#,##0.00_ ;[Red]\-#,##0.00\ "/>
    <numFmt numFmtId="169" formatCode="#,##0\ _₽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u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165" fontId="0" fillId="0" borderId="0" xfId="0" applyNumberFormat="1" applyAlignment="1">
      <alignment horizontal="left"/>
    </xf>
    <xf numFmtId="0" fontId="0" fillId="5" borderId="1" xfId="0" applyFill="1" applyBorder="1"/>
    <xf numFmtId="165" fontId="0" fillId="5" borderId="1" xfId="0" applyNumberForma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66" fontId="3" fillId="7" borderId="1" xfId="0" applyNumberFormat="1" applyFont="1" applyFill="1" applyBorder="1" applyAlignment="1">
      <alignment horizontal="left"/>
    </xf>
    <xf numFmtId="166" fontId="0" fillId="10" borderId="0" xfId="0" applyNumberFormat="1" applyFill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3" fontId="0" fillId="7" borderId="1" xfId="0" applyNumberFormat="1" applyFill="1" applyBorder="1" applyAlignment="1">
      <alignment horizontal="left"/>
    </xf>
    <xf numFmtId="3" fontId="0" fillId="8" borderId="1" xfId="0" applyNumberFormat="1" applyFill="1" applyBorder="1" applyAlignment="1">
      <alignment horizontal="left"/>
    </xf>
    <xf numFmtId="3" fontId="0" fillId="1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9" borderId="1" xfId="0" applyNumberForma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3" fontId="0" fillId="3" borderId="1" xfId="0" applyNumberFormat="1" applyFill="1" applyBorder="1" applyAlignment="1">
      <alignment horizontal="left"/>
    </xf>
    <xf numFmtId="3" fontId="0" fillId="5" borderId="1" xfId="0" applyNumberForma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6" fillId="11" borderId="1" xfId="0" applyFont="1" applyFill="1" applyBorder="1" applyAlignment="1">
      <alignment vertical="center" wrapText="1"/>
    </xf>
    <xf numFmtId="9" fontId="6" fillId="11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0" fontId="6" fillId="11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0" fillId="0" borderId="1" xfId="0" applyNumberFormat="1" applyBorder="1"/>
    <xf numFmtId="0" fontId="6" fillId="0" borderId="4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8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3" fontId="5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9" fontId="3" fillId="3" borderId="5" xfId="1" applyFont="1" applyFill="1" applyBorder="1" applyAlignment="1">
      <alignment horizontal="left"/>
    </xf>
    <xf numFmtId="9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3" fontId="0" fillId="4" borderId="1" xfId="0" applyNumberFormat="1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9" fontId="0" fillId="0" borderId="1" xfId="0" applyNumberFormat="1" applyBorder="1" applyAlignment="1">
      <alignment horizontal="left"/>
    </xf>
    <xf numFmtId="0" fontId="2" fillId="6" borderId="6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workbookViewId="0">
      <selection activeCell="J2" sqref="J2"/>
    </sheetView>
  </sheetViews>
  <sheetFormatPr defaultRowHeight="15" x14ac:dyDescent="0.25"/>
  <cols>
    <col min="1" max="1" width="48.7109375" customWidth="1"/>
    <col min="2" max="2" width="12.85546875" customWidth="1"/>
    <col min="3" max="3" width="11.7109375" customWidth="1"/>
    <col min="4" max="4" width="11.42578125" customWidth="1"/>
    <col min="5" max="5" width="11.28515625" bestFit="1" customWidth="1"/>
    <col min="6" max="6" width="11" customWidth="1"/>
    <col min="7" max="7" width="11.28515625" bestFit="1" customWidth="1"/>
    <col min="8" max="8" width="11.5703125" customWidth="1"/>
    <col min="9" max="9" width="13" customWidth="1"/>
    <col min="10" max="10" width="11.42578125" customWidth="1"/>
    <col min="11" max="11" width="12.7109375" customWidth="1"/>
    <col min="12" max="12" width="11.7109375" customWidth="1"/>
    <col min="13" max="13" width="11.85546875" customWidth="1"/>
    <col min="14" max="14" width="12.42578125" customWidth="1"/>
  </cols>
  <sheetData>
    <row r="1" spans="1:14" ht="15.75" x14ac:dyDescent="0.25">
      <c r="A1" s="69" t="s">
        <v>64</v>
      </c>
      <c r="B1" s="64">
        <v>2019</v>
      </c>
      <c r="C1" s="65"/>
      <c r="D1" s="65"/>
      <c r="E1" s="65"/>
      <c r="F1" s="65">
        <v>2020</v>
      </c>
      <c r="G1" s="65"/>
      <c r="H1" s="65"/>
      <c r="I1" s="65"/>
      <c r="J1" s="65">
        <v>2021</v>
      </c>
      <c r="K1" s="65"/>
      <c r="L1" s="65"/>
      <c r="M1" s="65"/>
      <c r="N1" s="6" t="s">
        <v>0</v>
      </c>
    </row>
    <row r="2" spans="1:14" ht="15.75" thickBot="1" x14ac:dyDescent="0.3">
      <c r="A2" s="70"/>
      <c r="B2" s="7" t="s">
        <v>7</v>
      </c>
      <c r="C2" s="8" t="s">
        <v>8</v>
      </c>
      <c r="D2" s="8" t="s">
        <v>9</v>
      </c>
      <c r="E2" s="8" t="s">
        <v>10</v>
      </c>
      <c r="F2" s="8" t="str">
        <f>B2</f>
        <v>1 кв</v>
      </c>
      <c r="G2" s="8" t="str">
        <f>C2</f>
        <v>2кв</v>
      </c>
      <c r="H2" s="8" t="str">
        <f>D2</f>
        <v>3кв</v>
      </c>
      <c r="I2" s="8" t="str">
        <f>E2</f>
        <v>4кв</v>
      </c>
      <c r="J2" s="8" t="str">
        <f>B2</f>
        <v>1 кв</v>
      </c>
      <c r="K2" s="8" t="str">
        <f>C2</f>
        <v>2кв</v>
      </c>
      <c r="L2" s="8" t="str">
        <f>D2</f>
        <v>3кв</v>
      </c>
      <c r="M2" s="8" t="str">
        <f>E2</f>
        <v>4кв</v>
      </c>
      <c r="N2" s="6"/>
    </row>
    <row r="3" spans="1:14" x14ac:dyDescent="0.25">
      <c r="A3" s="9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6"/>
    </row>
    <row r="4" spans="1:14" x14ac:dyDescent="0.25">
      <c r="A4" s="12" t="s">
        <v>23</v>
      </c>
      <c r="B4" s="13">
        <f>B35</f>
        <v>-4073550</v>
      </c>
      <c r="C4" s="13">
        <f t="shared" ref="C4:G4" si="0">C35</f>
        <v>-3973550</v>
      </c>
      <c r="D4" s="13">
        <f t="shared" si="0"/>
        <v>-7073550</v>
      </c>
      <c r="E4" s="13">
        <f t="shared" si="0"/>
        <v>1558950</v>
      </c>
      <c r="F4" s="13">
        <f t="shared" si="0"/>
        <v>275200</v>
      </c>
      <c r="G4" s="13">
        <f t="shared" si="0"/>
        <v>1341450</v>
      </c>
      <c r="H4" s="13"/>
      <c r="I4" s="13"/>
      <c r="J4" s="13"/>
      <c r="K4" s="13"/>
      <c r="L4" s="13"/>
      <c r="M4" s="13"/>
      <c r="N4" s="14">
        <f>SUM(B4:M4)</f>
        <v>-11945050</v>
      </c>
    </row>
    <row r="5" spans="1:14" x14ac:dyDescent="0.25">
      <c r="A5" s="66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"/>
    </row>
    <row r="6" spans="1:14" x14ac:dyDescent="0.25">
      <c r="A6" s="15"/>
      <c r="B6" s="16"/>
      <c r="C6" s="16"/>
      <c r="D6" s="16"/>
      <c r="E6" s="16"/>
      <c r="F6" s="53">
        <f>F7/E7-1</f>
        <v>0.5</v>
      </c>
      <c r="G6" s="53">
        <f>G7/F7-1</f>
        <v>0.33333333333333326</v>
      </c>
      <c r="H6" s="53">
        <f t="shared" ref="H6:I6" si="1">H7/G7-1</f>
        <v>0.25</v>
      </c>
      <c r="I6" s="53">
        <f t="shared" si="1"/>
        <v>0.19999999999999996</v>
      </c>
      <c r="J6" s="53">
        <f t="shared" ref="J6" si="2">J7/I7-1</f>
        <v>1</v>
      </c>
      <c r="K6" s="53">
        <f t="shared" ref="K6" si="3">K7/J7-1</f>
        <v>0.33333333333333326</v>
      </c>
      <c r="L6" s="53">
        <f t="shared" ref="L6" si="4">L7/K7-1</f>
        <v>0.5</v>
      </c>
      <c r="M6" s="53">
        <f t="shared" ref="M6" si="5">M7/L7-1</f>
        <v>0.33333333333333326</v>
      </c>
      <c r="N6" s="6"/>
    </row>
    <row r="7" spans="1:14" x14ac:dyDescent="0.25">
      <c r="A7" s="12" t="s">
        <v>47</v>
      </c>
      <c r="B7" s="17">
        <f>B8*B10</f>
        <v>0</v>
      </c>
      <c r="C7" s="17">
        <f t="shared" ref="C7:M7" si="6">C8*C10</f>
        <v>0</v>
      </c>
      <c r="D7" s="17">
        <f t="shared" si="6"/>
        <v>0</v>
      </c>
      <c r="E7" s="17">
        <f t="shared" si="6"/>
        <v>5500000</v>
      </c>
      <c r="F7" s="18">
        <f t="shared" si="6"/>
        <v>8250000</v>
      </c>
      <c r="G7" s="18">
        <f t="shared" si="6"/>
        <v>11000000</v>
      </c>
      <c r="H7" s="18">
        <f t="shared" si="6"/>
        <v>13750000</v>
      </c>
      <c r="I7" s="18">
        <f t="shared" si="6"/>
        <v>16500000</v>
      </c>
      <c r="J7" s="17">
        <f t="shared" si="6"/>
        <v>33000000</v>
      </c>
      <c r="K7" s="17">
        <f t="shared" si="6"/>
        <v>44000000</v>
      </c>
      <c r="L7" s="17">
        <f t="shared" si="6"/>
        <v>66000000</v>
      </c>
      <c r="M7" s="17">
        <f t="shared" si="6"/>
        <v>88000000</v>
      </c>
      <c r="N7" s="19">
        <f>SUM(B7:M7)</f>
        <v>286000000</v>
      </c>
    </row>
    <row r="8" spans="1:14" x14ac:dyDescent="0.25">
      <c r="A8" s="12" t="s">
        <v>46</v>
      </c>
      <c r="B8" s="17">
        <v>5500</v>
      </c>
      <c r="C8" s="17">
        <v>5500</v>
      </c>
      <c r="D8" s="17">
        <v>5500</v>
      </c>
      <c r="E8" s="17">
        <v>5500</v>
      </c>
      <c r="F8" s="17">
        <v>5500</v>
      </c>
      <c r="G8" s="17">
        <v>5500</v>
      </c>
      <c r="H8" s="17">
        <v>5500</v>
      </c>
      <c r="I8" s="17">
        <v>5500</v>
      </c>
      <c r="J8" s="17">
        <v>5500</v>
      </c>
      <c r="K8" s="17">
        <v>5500</v>
      </c>
      <c r="L8" s="17">
        <v>5500</v>
      </c>
      <c r="M8" s="17">
        <v>5500</v>
      </c>
      <c r="N8" s="20"/>
    </row>
    <row r="9" spans="1:14" x14ac:dyDescent="0.25">
      <c r="A9" s="12" t="s">
        <v>33</v>
      </c>
      <c r="B9" s="17">
        <v>2200</v>
      </c>
      <c r="C9" s="17">
        <v>2200</v>
      </c>
      <c r="D9" s="17">
        <v>2200</v>
      </c>
      <c r="E9" s="17">
        <v>2200</v>
      </c>
      <c r="F9" s="18">
        <v>2200</v>
      </c>
      <c r="G9" s="18">
        <v>2200</v>
      </c>
      <c r="H9" s="18">
        <v>2200</v>
      </c>
      <c r="I9" s="18">
        <v>2200</v>
      </c>
      <c r="J9" s="17">
        <v>2350</v>
      </c>
      <c r="K9" s="17">
        <v>2350</v>
      </c>
      <c r="L9" s="17">
        <v>2300</v>
      </c>
      <c r="M9" s="17">
        <v>2300</v>
      </c>
      <c r="N9" s="20"/>
    </row>
    <row r="10" spans="1:14" x14ac:dyDescent="0.25">
      <c r="A10" s="12" t="s">
        <v>34</v>
      </c>
      <c r="B10" s="17">
        <v>0</v>
      </c>
      <c r="C10" s="17">
        <v>0</v>
      </c>
      <c r="D10" s="17">
        <v>0</v>
      </c>
      <c r="E10" s="17">
        <v>1000</v>
      </c>
      <c r="F10" s="18">
        <v>1500</v>
      </c>
      <c r="G10" s="18">
        <v>2000</v>
      </c>
      <c r="H10" s="18">
        <v>2500</v>
      </c>
      <c r="I10" s="18">
        <v>3000</v>
      </c>
      <c r="J10" s="17">
        <v>6000</v>
      </c>
      <c r="K10" s="17">
        <v>8000</v>
      </c>
      <c r="L10" s="17">
        <v>12000</v>
      </c>
      <c r="M10" s="17">
        <v>16000</v>
      </c>
      <c r="N10" s="19">
        <f>SUM(B10:M10)</f>
        <v>52000</v>
      </c>
    </row>
    <row r="11" spans="1:14" x14ac:dyDescent="0.25">
      <c r="A11" s="21" t="s">
        <v>22</v>
      </c>
      <c r="B11" s="17">
        <f>B7</f>
        <v>0</v>
      </c>
      <c r="C11" s="17">
        <f t="shared" ref="C11:M11" si="7">C7</f>
        <v>0</v>
      </c>
      <c r="D11" s="17">
        <f t="shared" si="7"/>
        <v>0</v>
      </c>
      <c r="E11" s="17">
        <f t="shared" si="7"/>
        <v>5500000</v>
      </c>
      <c r="F11" s="17">
        <f t="shared" si="7"/>
        <v>8250000</v>
      </c>
      <c r="G11" s="17">
        <f t="shared" si="7"/>
        <v>11000000</v>
      </c>
      <c r="H11" s="17">
        <f t="shared" si="7"/>
        <v>13750000</v>
      </c>
      <c r="I11" s="17">
        <f t="shared" si="7"/>
        <v>16500000</v>
      </c>
      <c r="J11" s="17">
        <f t="shared" si="7"/>
        <v>33000000</v>
      </c>
      <c r="K11" s="17">
        <f t="shared" si="7"/>
        <v>44000000</v>
      </c>
      <c r="L11" s="17">
        <f t="shared" si="7"/>
        <v>66000000</v>
      </c>
      <c r="M11" s="17">
        <f t="shared" si="7"/>
        <v>88000000</v>
      </c>
      <c r="N11" s="19">
        <f>SUM(B11:M11)</f>
        <v>286000000</v>
      </c>
    </row>
    <row r="12" spans="1:14" x14ac:dyDescent="0.25">
      <c r="A12" s="22"/>
      <c r="B12" s="23"/>
      <c r="C12" s="23"/>
      <c r="D12" s="23"/>
      <c r="E12" s="23"/>
      <c r="F12" s="24"/>
      <c r="G12" s="24"/>
      <c r="H12" s="24"/>
      <c r="I12" s="24"/>
      <c r="J12" s="23"/>
      <c r="K12" s="23"/>
      <c r="L12" s="23"/>
      <c r="M12" s="23"/>
      <c r="N12" s="20"/>
    </row>
    <row r="13" spans="1:14" x14ac:dyDescent="0.25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0"/>
    </row>
    <row r="14" spans="1:14" x14ac:dyDescent="0.25">
      <c r="A14" s="27" t="s">
        <v>14</v>
      </c>
      <c r="B14" s="23">
        <f>SUM(B15:B16)</f>
        <v>100000</v>
      </c>
      <c r="C14" s="23">
        <f t="shared" ref="C14:M14" si="8">SUM(C15:C16)</f>
        <v>0</v>
      </c>
      <c r="D14" s="23">
        <f t="shared" si="8"/>
        <v>500000</v>
      </c>
      <c r="E14" s="23">
        <f t="shared" si="8"/>
        <v>0</v>
      </c>
      <c r="F14" s="23">
        <f t="shared" si="8"/>
        <v>0</v>
      </c>
      <c r="G14" s="23">
        <f t="shared" si="8"/>
        <v>250000</v>
      </c>
      <c r="H14" s="23">
        <f t="shared" si="8"/>
        <v>0</v>
      </c>
      <c r="I14" s="23">
        <f t="shared" si="8"/>
        <v>250000</v>
      </c>
      <c r="J14" s="23">
        <f t="shared" si="8"/>
        <v>0</v>
      </c>
      <c r="K14" s="23">
        <f t="shared" si="8"/>
        <v>250000</v>
      </c>
      <c r="L14" s="23">
        <f t="shared" si="8"/>
        <v>250000</v>
      </c>
      <c r="M14" s="23">
        <f t="shared" si="8"/>
        <v>250000</v>
      </c>
      <c r="N14" s="20"/>
    </row>
    <row r="15" spans="1:14" x14ac:dyDescent="0.25">
      <c r="A15" s="12" t="s">
        <v>15</v>
      </c>
      <c r="B15" s="17"/>
      <c r="C15" s="17"/>
      <c r="D15" s="17"/>
      <c r="E15" s="17"/>
      <c r="F15" s="18"/>
      <c r="G15" s="18"/>
      <c r="H15" s="18"/>
      <c r="I15" s="18"/>
      <c r="J15" s="17"/>
      <c r="K15" s="17"/>
      <c r="L15" s="17"/>
      <c r="M15" s="17"/>
      <c r="N15" s="20"/>
    </row>
    <row r="16" spans="1:14" x14ac:dyDescent="0.25">
      <c r="A16" s="12" t="s">
        <v>16</v>
      </c>
      <c r="B16" s="17">
        <v>100000</v>
      </c>
      <c r="C16" s="17"/>
      <c r="D16" s="17">
        <v>500000</v>
      </c>
      <c r="E16" s="17"/>
      <c r="F16" s="18"/>
      <c r="G16" s="18">
        <v>250000</v>
      </c>
      <c r="H16" s="18"/>
      <c r="I16" s="18">
        <v>250000</v>
      </c>
      <c r="J16" s="17"/>
      <c r="K16" s="17">
        <v>250000</v>
      </c>
      <c r="L16" s="17">
        <v>250000</v>
      </c>
      <c r="M16" s="17">
        <v>250000</v>
      </c>
      <c r="N16" s="20"/>
    </row>
    <row r="17" spans="1:14" x14ac:dyDescent="0.25">
      <c r="A17" s="27" t="s">
        <v>17</v>
      </c>
      <c r="B17" s="23">
        <f>SUM(B18:B28)</f>
        <v>3335000</v>
      </c>
      <c r="C17" s="23">
        <f t="shared" ref="C17:M17" si="9">SUM(C18:C28)</f>
        <v>3335000</v>
      </c>
      <c r="D17" s="23">
        <f t="shared" si="9"/>
        <v>3735000</v>
      </c>
      <c r="E17" s="23">
        <f t="shared" si="9"/>
        <v>2972500</v>
      </c>
      <c r="F17" s="23">
        <f t="shared" si="9"/>
        <v>3541250</v>
      </c>
      <c r="G17" s="23">
        <f t="shared" si="9"/>
        <v>3710000</v>
      </c>
      <c r="H17" s="23">
        <f t="shared" si="9"/>
        <v>3678750</v>
      </c>
      <c r="I17" s="23">
        <f t="shared" si="9"/>
        <v>3747500</v>
      </c>
      <c r="J17" s="23">
        <f t="shared" si="9"/>
        <v>5760000</v>
      </c>
      <c r="K17" s="23">
        <f t="shared" si="9"/>
        <v>6135000</v>
      </c>
      <c r="L17" s="23">
        <f t="shared" si="9"/>
        <v>6585000</v>
      </c>
      <c r="M17" s="23">
        <f t="shared" si="9"/>
        <v>7135000</v>
      </c>
      <c r="N17" s="20"/>
    </row>
    <row r="18" spans="1:14" x14ac:dyDescent="0.25">
      <c r="A18" s="12" t="s">
        <v>1</v>
      </c>
      <c r="B18" s="17">
        <f>ФОТ!C11</f>
        <v>1485000</v>
      </c>
      <c r="C18" s="17">
        <f>ФОТ!D11</f>
        <v>1485000</v>
      </c>
      <c r="D18" s="17">
        <f>ФОТ!E11</f>
        <v>1485000</v>
      </c>
      <c r="E18" s="17">
        <f>ФОТ!F11</f>
        <v>1485000</v>
      </c>
      <c r="F18" s="18">
        <f>ФОТ!G11</f>
        <v>1485000</v>
      </c>
      <c r="G18" s="18">
        <f>ФОТ!H11</f>
        <v>1485000</v>
      </c>
      <c r="H18" s="18">
        <f>ФОТ!I11</f>
        <v>1485000</v>
      </c>
      <c r="I18" s="18">
        <f>ФОТ!J11</f>
        <v>1485000</v>
      </c>
      <c r="J18" s="17">
        <f>ФОТ!K11</f>
        <v>1485000</v>
      </c>
      <c r="K18" s="17">
        <f>ФОТ!L11</f>
        <v>1485000</v>
      </c>
      <c r="L18" s="17">
        <f>ФОТ!M11</f>
        <v>1485000</v>
      </c>
      <c r="M18" s="17">
        <f>ФОТ!N11</f>
        <v>1485000</v>
      </c>
      <c r="N18" s="20"/>
    </row>
    <row r="19" spans="1:14" x14ac:dyDescent="0.25">
      <c r="A19" s="12" t="s">
        <v>43</v>
      </c>
      <c r="B19" s="17">
        <f t="shared" ref="B19:M19" si="10">B7*0.025</f>
        <v>0</v>
      </c>
      <c r="C19" s="17">
        <f t="shared" si="10"/>
        <v>0</v>
      </c>
      <c r="D19" s="17">
        <f t="shared" si="10"/>
        <v>0</v>
      </c>
      <c r="E19" s="17">
        <f t="shared" si="10"/>
        <v>137500</v>
      </c>
      <c r="F19" s="18">
        <f t="shared" si="10"/>
        <v>206250</v>
      </c>
      <c r="G19" s="18">
        <f t="shared" si="10"/>
        <v>275000</v>
      </c>
      <c r="H19" s="18">
        <f t="shared" si="10"/>
        <v>343750</v>
      </c>
      <c r="I19" s="18">
        <f t="shared" si="10"/>
        <v>412500</v>
      </c>
      <c r="J19" s="17">
        <f t="shared" si="10"/>
        <v>825000</v>
      </c>
      <c r="K19" s="17">
        <f t="shared" si="10"/>
        <v>1100000</v>
      </c>
      <c r="L19" s="17">
        <f t="shared" si="10"/>
        <v>1650000</v>
      </c>
      <c r="M19" s="17">
        <f t="shared" si="10"/>
        <v>2200000</v>
      </c>
      <c r="N19" s="20"/>
    </row>
    <row r="20" spans="1:14" x14ac:dyDescent="0.25">
      <c r="A20" s="12" t="s">
        <v>18</v>
      </c>
      <c r="B20" s="17">
        <v>0</v>
      </c>
      <c r="C20" s="17">
        <v>0</v>
      </c>
      <c r="D20" s="17">
        <v>500000</v>
      </c>
      <c r="E20" s="17">
        <v>500000</v>
      </c>
      <c r="F20" s="18">
        <v>1000000</v>
      </c>
      <c r="G20" s="18">
        <v>1000000</v>
      </c>
      <c r="H20" s="18">
        <v>1000000</v>
      </c>
      <c r="I20" s="18">
        <v>1000000</v>
      </c>
      <c r="J20" s="17">
        <v>2000000</v>
      </c>
      <c r="K20" s="17">
        <v>2000000</v>
      </c>
      <c r="L20" s="17">
        <v>2000000</v>
      </c>
      <c r="M20" s="17">
        <v>2000000</v>
      </c>
      <c r="N20" s="20"/>
    </row>
    <row r="21" spans="1:14" x14ac:dyDescent="0.25">
      <c r="A21" s="12" t="s">
        <v>19</v>
      </c>
      <c r="B21" s="17">
        <v>0</v>
      </c>
      <c r="C21" s="17">
        <v>0</v>
      </c>
      <c r="D21" s="17">
        <v>0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7">
        <v>0</v>
      </c>
      <c r="K21" s="17">
        <v>0</v>
      </c>
      <c r="L21" s="17">
        <v>0</v>
      </c>
      <c r="M21" s="17">
        <v>0</v>
      </c>
      <c r="N21" s="20"/>
    </row>
    <row r="22" spans="1:14" x14ac:dyDescent="0.25">
      <c r="A22" s="12" t="s">
        <v>3</v>
      </c>
      <c r="B22" s="17">
        <v>0</v>
      </c>
      <c r="C22" s="17">
        <v>0</v>
      </c>
      <c r="D22" s="17">
        <v>0</v>
      </c>
      <c r="E22" s="17">
        <v>0</v>
      </c>
      <c r="F22" s="18">
        <v>0</v>
      </c>
      <c r="G22" s="18">
        <v>0</v>
      </c>
      <c r="H22" s="18">
        <v>0</v>
      </c>
      <c r="I22" s="18">
        <v>0</v>
      </c>
      <c r="J22" s="17">
        <v>0</v>
      </c>
      <c r="K22" s="17">
        <v>0</v>
      </c>
      <c r="L22" s="17">
        <v>0</v>
      </c>
      <c r="M22" s="17">
        <v>0</v>
      </c>
      <c r="N22" s="20"/>
    </row>
    <row r="23" spans="1:14" x14ac:dyDescent="0.25">
      <c r="A23" s="12" t="s">
        <v>20</v>
      </c>
      <c r="B23" s="17">
        <v>0</v>
      </c>
      <c r="C23" s="17">
        <v>0</v>
      </c>
      <c r="D23" s="17">
        <v>0</v>
      </c>
      <c r="E23" s="17">
        <v>100000</v>
      </c>
      <c r="F23" s="18">
        <v>100000</v>
      </c>
      <c r="G23" s="18">
        <v>100000</v>
      </c>
      <c r="H23" s="18">
        <v>100000</v>
      </c>
      <c r="I23" s="18">
        <v>100000</v>
      </c>
      <c r="J23" s="17">
        <v>100000</v>
      </c>
      <c r="K23" s="17">
        <v>100000</v>
      </c>
      <c r="L23" s="17">
        <v>100000</v>
      </c>
      <c r="M23" s="17">
        <v>100000</v>
      </c>
      <c r="N23" s="20"/>
    </row>
    <row r="24" spans="1:14" x14ac:dyDescent="0.25">
      <c r="A24" s="12" t="s">
        <v>4</v>
      </c>
      <c r="B24" s="17">
        <v>150000</v>
      </c>
      <c r="C24" s="17">
        <v>150000</v>
      </c>
      <c r="D24" s="17">
        <v>150000</v>
      </c>
      <c r="E24" s="17">
        <v>150000</v>
      </c>
      <c r="F24" s="18">
        <v>150000</v>
      </c>
      <c r="G24" s="18">
        <v>150000</v>
      </c>
      <c r="H24" s="18">
        <v>150000</v>
      </c>
      <c r="I24" s="18">
        <v>150000</v>
      </c>
      <c r="J24" s="17">
        <v>150000</v>
      </c>
      <c r="K24" s="17">
        <v>150000</v>
      </c>
      <c r="L24" s="17">
        <v>150000</v>
      </c>
      <c r="M24" s="17">
        <v>150000</v>
      </c>
      <c r="N24" s="20"/>
    </row>
    <row r="25" spans="1:14" x14ac:dyDescent="0.25">
      <c r="A25" s="12" t="s">
        <v>32</v>
      </c>
      <c r="B25" s="17">
        <v>1000000</v>
      </c>
      <c r="C25" s="17">
        <v>1000000</v>
      </c>
      <c r="D25" s="17">
        <v>1000000</v>
      </c>
      <c r="E25" s="17">
        <v>600000</v>
      </c>
      <c r="F25" s="18">
        <v>600000</v>
      </c>
      <c r="G25" s="18">
        <v>600000</v>
      </c>
      <c r="H25" s="18">
        <v>600000</v>
      </c>
      <c r="I25" s="18">
        <v>600000</v>
      </c>
      <c r="J25" s="17">
        <v>1200000</v>
      </c>
      <c r="K25" s="17">
        <v>1200000</v>
      </c>
      <c r="L25" s="17">
        <v>1200000</v>
      </c>
      <c r="M25" s="17">
        <v>1200000</v>
      </c>
      <c r="N25" s="20"/>
    </row>
    <row r="26" spans="1:14" x14ac:dyDescent="0.25">
      <c r="A26" s="12" t="s">
        <v>5</v>
      </c>
      <c r="B26" s="17">
        <v>300000</v>
      </c>
      <c r="C26" s="17">
        <v>300000</v>
      </c>
      <c r="D26" s="17">
        <v>500000</v>
      </c>
      <c r="E26" s="17"/>
      <c r="F26" s="18"/>
      <c r="G26" s="18"/>
      <c r="H26" s="18"/>
      <c r="I26" s="18"/>
      <c r="J26" s="17"/>
      <c r="K26" s="17"/>
      <c r="L26" s="17"/>
      <c r="M26" s="17"/>
      <c r="N26" s="20"/>
    </row>
    <row r="27" spans="1:14" x14ac:dyDescent="0.25">
      <c r="A27" s="12" t="s">
        <v>48</v>
      </c>
      <c r="B27" s="17"/>
      <c r="C27" s="17"/>
      <c r="D27" s="17">
        <v>100000</v>
      </c>
      <c r="E27" s="17"/>
      <c r="F27" s="18"/>
      <c r="G27" s="18">
        <v>100000</v>
      </c>
      <c r="H27" s="18"/>
      <c r="I27" s="18"/>
      <c r="J27" s="17"/>
      <c r="K27" s="17">
        <v>100000</v>
      </c>
      <c r="L27" s="17"/>
      <c r="M27" s="17"/>
      <c r="N27" s="20"/>
    </row>
    <row r="28" spans="1:14" x14ac:dyDescent="0.25">
      <c r="A28" s="12" t="s">
        <v>63</v>
      </c>
      <c r="B28" s="17">
        <v>400000</v>
      </c>
      <c r="C28" s="17">
        <v>400000</v>
      </c>
      <c r="D28" s="17"/>
      <c r="E28" s="17"/>
      <c r="F28" s="18"/>
      <c r="G28" s="18"/>
      <c r="H28" s="18"/>
      <c r="I28" s="18"/>
      <c r="J28" s="17"/>
      <c r="K28" s="17"/>
      <c r="L28" s="17"/>
      <c r="M28" s="17"/>
      <c r="N28" s="20"/>
    </row>
    <row r="29" spans="1:14" x14ac:dyDescent="0.25">
      <c r="A29" s="12" t="s">
        <v>31</v>
      </c>
      <c r="B29" s="17">
        <f t="shared" ref="B29:M29" si="11">B9*B10</f>
        <v>0</v>
      </c>
      <c r="C29" s="17">
        <f t="shared" si="11"/>
        <v>0</v>
      </c>
      <c r="D29" s="17">
        <v>2200000</v>
      </c>
      <c r="E29" s="17">
        <v>0</v>
      </c>
      <c r="F29" s="18">
        <f t="shared" si="11"/>
        <v>3300000</v>
      </c>
      <c r="G29" s="18">
        <f t="shared" si="11"/>
        <v>4400000</v>
      </c>
      <c r="H29" s="18">
        <f t="shared" si="11"/>
        <v>5500000</v>
      </c>
      <c r="I29" s="18">
        <f t="shared" si="11"/>
        <v>6600000</v>
      </c>
      <c r="J29" s="17">
        <f t="shared" si="11"/>
        <v>14100000</v>
      </c>
      <c r="K29" s="17">
        <f t="shared" si="11"/>
        <v>18800000</v>
      </c>
      <c r="L29" s="17">
        <f t="shared" si="11"/>
        <v>27600000</v>
      </c>
      <c r="M29" s="17">
        <f t="shared" si="11"/>
        <v>36800000</v>
      </c>
      <c r="N29" s="20"/>
    </row>
    <row r="30" spans="1:14" x14ac:dyDescent="0.25">
      <c r="A30" s="12" t="s">
        <v>44</v>
      </c>
      <c r="B30" s="17">
        <f>B18*43%</f>
        <v>638550</v>
      </c>
      <c r="C30" s="17">
        <f t="shared" ref="C30:M30" si="12">C18*43%</f>
        <v>638550</v>
      </c>
      <c r="D30" s="17">
        <f t="shared" si="12"/>
        <v>638550</v>
      </c>
      <c r="E30" s="17">
        <f t="shared" si="12"/>
        <v>638550</v>
      </c>
      <c r="F30" s="17">
        <f t="shared" si="12"/>
        <v>638550</v>
      </c>
      <c r="G30" s="17">
        <f t="shared" si="12"/>
        <v>638550</v>
      </c>
      <c r="H30" s="17">
        <f t="shared" si="12"/>
        <v>638550</v>
      </c>
      <c r="I30" s="17">
        <f t="shared" si="12"/>
        <v>638550</v>
      </c>
      <c r="J30" s="17">
        <f t="shared" si="12"/>
        <v>638550</v>
      </c>
      <c r="K30" s="17">
        <f t="shared" si="12"/>
        <v>638550</v>
      </c>
      <c r="L30" s="17">
        <f t="shared" si="12"/>
        <v>638550</v>
      </c>
      <c r="M30" s="17">
        <f t="shared" si="12"/>
        <v>638550</v>
      </c>
      <c r="N30" s="20"/>
    </row>
    <row r="31" spans="1:14" x14ac:dyDescent="0.25">
      <c r="A31" s="12" t="s">
        <v>45</v>
      </c>
      <c r="B31" s="17">
        <f>B11*6%</f>
        <v>0</v>
      </c>
      <c r="C31" s="17">
        <f t="shared" ref="C31:M31" si="13">C11*6%</f>
        <v>0</v>
      </c>
      <c r="D31" s="17">
        <f t="shared" si="13"/>
        <v>0</v>
      </c>
      <c r="E31" s="17">
        <f t="shared" si="13"/>
        <v>330000</v>
      </c>
      <c r="F31" s="17">
        <f t="shared" si="13"/>
        <v>495000</v>
      </c>
      <c r="G31" s="17">
        <f t="shared" si="13"/>
        <v>660000</v>
      </c>
      <c r="H31" s="17">
        <f t="shared" si="13"/>
        <v>825000</v>
      </c>
      <c r="I31" s="17">
        <f t="shared" si="13"/>
        <v>990000</v>
      </c>
      <c r="J31" s="17">
        <f t="shared" si="13"/>
        <v>1980000</v>
      </c>
      <c r="K31" s="17">
        <f t="shared" si="13"/>
        <v>2640000</v>
      </c>
      <c r="L31" s="17">
        <f t="shared" si="13"/>
        <v>3960000</v>
      </c>
      <c r="M31" s="17">
        <f t="shared" si="13"/>
        <v>5280000</v>
      </c>
      <c r="N31" s="20"/>
    </row>
    <row r="32" spans="1:14" x14ac:dyDescent="0.25">
      <c r="A32" s="12"/>
      <c r="B32" s="17"/>
      <c r="C32" s="17"/>
      <c r="D32" s="17"/>
      <c r="E32" s="17"/>
      <c r="F32" s="18"/>
      <c r="G32" s="18"/>
      <c r="H32" s="18"/>
      <c r="I32" s="18"/>
      <c r="J32" s="17"/>
      <c r="K32" s="17"/>
      <c r="L32" s="17"/>
      <c r="M32" s="17"/>
      <c r="N32" s="20"/>
    </row>
    <row r="33" spans="1:14" x14ac:dyDescent="0.25">
      <c r="A33" s="12" t="s">
        <v>21</v>
      </c>
      <c r="B33" s="17">
        <f>B14+B17+B29+B30+B31</f>
        <v>4073550</v>
      </c>
      <c r="C33" s="17">
        <f t="shared" ref="C33:M33" si="14">C14+C17+C29+C30+C31</f>
        <v>3973550</v>
      </c>
      <c r="D33" s="17">
        <f>D14+D17+D29+D30+D31</f>
        <v>7073550</v>
      </c>
      <c r="E33" s="17">
        <f>E14+E17+E29+E30+E31</f>
        <v>3941050</v>
      </c>
      <c r="F33" s="17">
        <f t="shared" si="14"/>
        <v>7974800</v>
      </c>
      <c r="G33" s="17">
        <f t="shared" si="14"/>
        <v>9658550</v>
      </c>
      <c r="H33" s="17">
        <f t="shared" si="14"/>
        <v>10642300</v>
      </c>
      <c r="I33" s="17">
        <f t="shared" si="14"/>
        <v>12226050</v>
      </c>
      <c r="J33" s="17">
        <f t="shared" si="14"/>
        <v>22478550</v>
      </c>
      <c r="K33" s="17">
        <f t="shared" si="14"/>
        <v>28463550</v>
      </c>
      <c r="L33" s="17">
        <f t="shared" si="14"/>
        <v>39033550</v>
      </c>
      <c r="M33" s="17">
        <f t="shared" si="14"/>
        <v>50103550</v>
      </c>
      <c r="N33" s="19">
        <f>SUM(B33:M33)</f>
        <v>199642600</v>
      </c>
    </row>
    <row r="34" spans="1:14" x14ac:dyDescent="0.25">
      <c r="A34" s="12"/>
      <c r="B34" s="17"/>
      <c r="C34" s="17"/>
      <c r="D34" s="17"/>
      <c r="E34" s="17"/>
      <c r="F34" s="18"/>
      <c r="G34" s="18"/>
      <c r="H34" s="18"/>
      <c r="I34" s="18"/>
      <c r="J34" s="17"/>
      <c r="K34" s="17"/>
      <c r="L34" s="17"/>
      <c r="M34" s="17"/>
      <c r="N34" s="20"/>
    </row>
    <row r="35" spans="1:14" x14ac:dyDescent="0.25">
      <c r="A35" s="12" t="s">
        <v>24</v>
      </c>
      <c r="B35" s="17">
        <f>B11-B33</f>
        <v>-4073550</v>
      </c>
      <c r="C35" s="17">
        <f t="shared" ref="C35:M35" si="15">C11-C33</f>
        <v>-3973550</v>
      </c>
      <c r="D35" s="17">
        <f t="shared" si="15"/>
        <v>-7073550</v>
      </c>
      <c r="E35" s="17">
        <f t="shared" si="15"/>
        <v>1558950</v>
      </c>
      <c r="F35" s="18">
        <f t="shared" si="15"/>
        <v>275200</v>
      </c>
      <c r="G35" s="18">
        <f t="shared" si="15"/>
        <v>1341450</v>
      </c>
      <c r="H35" s="18">
        <f t="shared" si="15"/>
        <v>3107700</v>
      </c>
      <c r="I35" s="18">
        <f t="shared" si="15"/>
        <v>4273950</v>
      </c>
      <c r="J35" s="17">
        <f t="shared" si="15"/>
        <v>10521450</v>
      </c>
      <c r="K35" s="17">
        <f t="shared" si="15"/>
        <v>15536450</v>
      </c>
      <c r="L35" s="17">
        <f t="shared" si="15"/>
        <v>26966450</v>
      </c>
      <c r="M35" s="17">
        <f t="shared" si="15"/>
        <v>37896450</v>
      </c>
      <c r="N35" s="19">
        <f>SUM(B35:M35)</f>
        <v>86357400</v>
      </c>
    </row>
    <row r="36" spans="1:14" x14ac:dyDescent="0.25">
      <c r="A36" s="12" t="s">
        <v>35</v>
      </c>
      <c r="B36" s="17">
        <v>16000000</v>
      </c>
      <c r="C36" s="17">
        <v>16000000</v>
      </c>
      <c r="D36" s="17">
        <v>16000000</v>
      </c>
      <c r="E36" s="17">
        <f t="shared" ref="E36:M36" si="16">E11*4</f>
        <v>22000000</v>
      </c>
      <c r="F36" s="18">
        <f t="shared" si="16"/>
        <v>33000000</v>
      </c>
      <c r="G36" s="18">
        <f t="shared" si="16"/>
        <v>44000000</v>
      </c>
      <c r="H36" s="18">
        <f t="shared" si="16"/>
        <v>55000000</v>
      </c>
      <c r="I36" s="18">
        <f t="shared" si="16"/>
        <v>66000000</v>
      </c>
      <c r="J36" s="17">
        <f t="shared" si="16"/>
        <v>132000000</v>
      </c>
      <c r="K36" s="17">
        <f t="shared" si="16"/>
        <v>176000000</v>
      </c>
      <c r="L36" s="17">
        <f t="shared" si="16"/>
        <v>264000000</v>
      </c>
      <c r="M36" s="17">
        <f t="shared" si="16"/>
        <v>352000000</v>
      </c>
      <c r="N36" s="20"/>
    </row>
    <row r="37" spans="1:14" x14ac:dyDescent="0.25">
      <c r="A37" s="48" t="s">
        <v>60</v>
      </c>
      <c r="B37" s="49"/>
      <c r="C37" s="49"/>
      <c r="D37" s="49"/>
      <c r="E37" s="49"/>
      <c r="F37" s="50">
        <f t="shared" ref="F37:H37" si="17">F36/F35</f>
        <v>119.91279069767442</v>
      </c>
      <c r="G37" s="50">
        <f t="shared" si="17"/>
        <v>32.800328003280036</v>
      </c>
      <c r="H37" s="50">
        <f t="shared" si="17"/>
        <v>17.697975995108923</v>
      </c>
      <c r="I37" s="50">
        <f>I36/I35</f>
        <v>15.442389358789878</v>
      </c>
      <c r="J37" s="51">
        <f t="shared" ref="J37:L37" si="18">J36/J35</f>
        <v>12.545799295724448</v>
      </c>
      <c r="K37" s="51">
        <f t="shared" si="18"/>
        <v>11.32819917033814</v>
      </c>
      <c r="L37" s="51">
        <f t="shared" si="18"/>
        <v>9.7899426880438476</v>
      </c>
      <c r="M37" s="51">
        <f>M36/M35</f>
        <v>9.288468972687415</v>
      </c>
      <c r="N37" s="20"/>
    </row>
    <row r="38" spans="1:14" x14ac:dyDescent="0.25">
      <c r="A38" s="25" t="s">
        <v>67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0"/>
    </row>
    <row r="39" spans="1:14" x14ac:dyDescent="0.25">
      <c r="A39" s="12" t="s">
        <v>25</v>
      </c>
      <c r="B39" s="17"/>
      <c r="C39" s="17"/>
      <c r="D39" s="17"/>
      <c r="E39" s="17"/>
      <c r="F39" s="29"/>
      <c r="G39" s="29"/>
      <c r="H39" s="29">
        <f>H35*0.4</f>
        <v>1243080</v>
      </c>
      <c r="I39" s="29">
        <f t="shared" ref="I39:M39" si="19">I35*0.4</f>
        <v>1709580</v>
      </c>
      <c r="J39" s="29">
        <f t="shared" si="19"/>
        <v>4208580</v>
      </c>
      <c r="K39" s="29">
        <f t="shared" si="19"/>
        <v>6214580</v>
      </c>
      <c r="L39" s="29">
        <f t="shared" si="19"/>
        <v>10786580</v>
      </c>
      <c r="M39" s="29">
        <f t="shared" si="19"/>
        <v>15158580</v>
      </c>
      <c r="N39" s="19">
        <f>SUM(F39:M39)</f>
        <v>39320980</v>
      </c>
    </row>
    <row r="40" spans="1:14" x14ac:dyDescent="0.25">
      <c r="A40" s="12" t="s">
        <v>26</v>
      </c>
      <c r="B40" s="17"/>
      <c r="C40" s="17"/>
      <c r="D40" s="17"/>
      <c r="E40" s="17"/>
      <c r="F40" s="29"/>
      <c r="G40" s="29"/>
      <c r="H40" s="29">
        <f>H35*0.6</f>
        <v>1864620</v>
      </c>
      <c r="I40" s="29">
        <f t="shared" ref="I40:M40" si="20">I35*0.6</f>
        <v>2564370</v>
      </c>
      <c r="J40" s="29">
        <f t="shared" si="20"/>
        <v>6312870</v>
      </c>
      <c r="K40" s="29">
        <f t="shared" si="20"/>
        <v>9321870</v>
      </c>
      <c r="L40" s="29">
        <f t="shared" si="20"/>
        <v>16179870</v>
      </c>
      <c r="M40" s="29">
        <f t="shared" si="20"/>
        <v>22737870</v>
      </c>
      <c r="N40" s="19">
        <f>SUM(F40:M40)</f>
        <v>58981470</v>
      </c>
    </row>
    <row r="41" spans="1:14" x14ac:dyDescent="0.25">
      <c r="A41" s="22" t="s">
        <v>36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0">
        <f>M36*0.4</f>
        <v>140800000</v>
      </c>
      <c r="N41" s="20">
        <f>SUM(N39:N40)</f>
        <v>98302450</v>
      </c>
    </row>
    <row r="42" spans="1:14" x14ac:dyDescent="0.25">
      <c r="A42" s="31"/>
      <c r="B42" s="3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0"/>
    </row>
    <row r="43" spans="1:14" x14ac:dyDescent="0.25">
      <c r="A43" s="22" t="s">
        <v>37</v>
      </c>
      <c r="B43" s="33">
        <f>N4</f>
        <v>-11945050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22" t="s">
        <v>38</v>
      </c>
      <c r="B44" s="30">
        <f>N39+M41</f>
        <v>180120980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22" t="s">
        <v>65</v>
      </c>
      <c r="B45" s="54">
        <v>0.4</v>
      </c>
    </row>
    <row r="46" spans="1:14" x14ac:dyDescent="0.25">
      <c r="A46" s="22" t="s">
        <v>66</v>
      </c>
      <c r="B46" s="63">
        <f>M36*0.4</f>
        <v>140800000</v>
      </c>
    </row>
    <row r="49" spans="1:13" x14ac:dyDescent="0.25">
      <c r="A49" s="34" t="s">
        <v>50</v>
      </c>
      <c r="B49" s="35">
        <v>0.2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x14ac:dyDescent="0.25">
      <c r="A50" s="34" t="s">
        <v>51</v>
      </c>
      <c r="B50" s="37">
        <f>B49/4</f>
        <v>0.05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x14ac:dyDescent="0.25">
      <c r="A51" s="38" t="s">
        <v>52</v>
      </c>
      <c r="B51" s="39">
        <v>1</v>
      </c>
      <c r="C51" s="39">
        <f>B51/(1+$B$50)</f>
        <v>0.95238095238095233</v>
      </c>
      <c r="D51" s="39">
        <f>C51/(1+$B$50)</f>
        <v>0.90702947845804982</v>
      </c>
      <c r="E51" s="39">
        <f t="shared" ref="E51:M51" si="21">D51/(1+$B$50)</f>
        <v>0.86383759853147601</v>
      </c>
      <c r="F51" s="39">
        <f t="shared" si="21"/>
        <v>0.82270247479188185</v>
      </c>
      <c r="G51" s="39">
        <f t="shared" si="21"/>
        <v>0.78352616646845885</v>
      </c>
      <c r="H51" s="39">
        <f t="shared" si="21"/>
        <v>0.74621539663662739</v>
      </c>
      <c r="I51" s="39">
        <f t="shared" si="21"/>
        <v>0.71068133013012125</v>
      </c>
      <c r="J51" s="39">
        <f t="shared" si="21"/>
        <v>0.67683936202868689</v>
      </c>
      <c r="K51" s="39">
        <f t="shared" si="21"/>
        <v>0.64460891621779703</v>
      </c>
      <c r="L51" s="39">
        <f t="shared" si="21"/>
        <v>0.6139132535407591</v>
      </c>
      <c r="M51" s="39">
        <f t="shared" si="21"/>
        <v>0.58467928908643718</v>
      </c>
    </row>
    <row r="52" spans="1:13" x14ac:dyDescent="0.25">
      <c r="A52" s="38" t="s">
        <v>53</v>
      </c>
      <c r="B52" s="40">
        <f>B35</f>
        <v>-4073550</v>
      </c>
      <c r="C52" s="40">
        <f>C35</f>
        <v>-3973550</v>
      </c>
      <c r="D52" s="40">
        <f t="shared" ref="D52:M52" si="22">D35</f>
        <v>-7073550</v>
      </c>
      <c r="E52" s="40">
        <f t="shared" si="22"/>
        <v>1558950</v>
      </c>
      <c r="F52" s="40">
        <f t="shared" si="22"/>
        <v>275200</v>
      </c>
      <c r="G52" s="40">
        <f t="shared" si="22"/>
        <v>1341450</v>
      </c>
      <c r="H52" s="40">
        <f t="shared" si="22"/>
        <v>3107700</v>
      </c>
      <c r="I52" s="40">
        <f t="shared" si="22"/>
        <v>4273950</v>
      </c>
      <c r="J52" s="40">
        <f t="shared" si="22"/>
        <v>10521450</v>
      </c>
      <c r="K52" s="40">
        <f t="shared" si="22"/>
        <v>15536450</v>
      </c>
      <c r="L52" s="40">
        <f t="shared" si="22"/>
        <v>26966450</v>
      </c>
      <c r="M52" s="40">
        <f t="shared" si="22"/>
        <v>37896450</v>
      </c>
    </row>
    <row r="53" spans="1:13" x14ac:dyDescent="0.25">
      <c r="A53" s="38" t="s">
        <v>54</v>
      </c>
      <c r="B53" s="41">
        <f>B52</f>
        <v>-4073550</v>
      </c>
      <c r="C53" s="41">
        <f>B53+C52</f>
        <v>-8047100</v>
      </c>
      <c r="D53" s="41">
        <f t="shared" ref="D53:M53" si="23">C53+D52</f>
        <v>-15120650</v>
      </c>
      <c r="E53" s="41">
        <f t="shared" si="23"/>
        <v>-13561700</v>
      </c>
      <c r="F53" s="41">
        <f t="shared" si="23"/>
        <v>-13286500</v>
      </c>
      <c r="G53" s="41">
        <f t="shared" si="23"/>
        <v>-11945050</v>
      </c>
      <c r="H53" s="41">
        <f t="shared" si="23"/>
        <v>-8837350</v>
      </c>
      <c r="I53" s="41">
        <f t="shared" si="23"/>
        <v>-4563400</v>
      </c>
      <c r="J53" s="41">
        <f t="shared" si="23"/>
        <v>5958050</v>
      </c>
      <c r="K53" s="41">
        <f t="shared" si="23"/>
        <v>21494500</v>
      </c>
      <c r="L53" s="41">
        <f t="shared" si="23"/>
        <v>48460950</v>
      </c>
      <c r="M53" s="41">
        <f t="shared" si="23"/>
        <v>86357400</v>
      </c>
    </row>
    <row r="54" spans="1:13" x14ac:dyDescent="0.25">
      <c r="A54" s="38" t="s">
        <v>55</v>
      </c>
      <c r="B54" s="41">
        <f>B52*B51</f>
        <v>-4073550</v>
      </c>
      <c r="C54" s="41">
        <f t="shared" ref="C54:M54" si="24">C52*C51</f>
        <v>-3784333.333333333</v>
      </c>
      <c r="D54" s="41">
        <f t="shared" si="24"/>
        <v>-6415918.3673469387</v>
      </c>
      <c r="E54" s="41">
        <f t="shared" si="24"/>
        <v>1346679.6242306444</v>
      </c>
      <c r="F54" s="41">
        <f t="shared" si="24"/>
        <v>226407.72106272588</v>
      </c>
      <c r="G54" s="41">
        <f t="shared" si="24"/>
        <v>1051061.1760091141</v>
      </c>
      <c r="H54" s="41">
        <f t="shared" si="24"/>
        <v>2319013.5881276471</v>
      </c>
      <c r="I54" s="41">
        <f t="shared" si="24"/>
        <v>3037416.4709096318</v>
      </c>
      <c r="J54" s="41">
        <f t="shared" si="24"/>
        <v>7121331.5056167273</v>
      </c>
      <c r="K54" s="41">
        <f t="shared" si="24"/>
        <v>10014934.196371993</v>
      </c>
      <c r="L54" s="41">
        <f t="shared" si="24"/>
        <v>16555061.055944202</v>
      </c>
      <c r="M54" s="41">
        <f t="shared" si="24"/>
        <v>22157269.444899712</v>
      </c>
    </row>
    <row r="55" spans="1:13" ht="24" x14ac:dyDescent="0.25">
      <c r="A55" s="38" t="s">
        <v>56</v>
      </c>
      <c r="B55" s="41">
        <f>B54</f>
        <v>-4073550</v>
      </c>
      <c r="C55" s="41">
        <f>B55+C54</f>
        <v>-7857883.333333333</v>
      </c>
      <c r="D55" s="41">
        <f t="shared" ref="D55:M55" si="25">C55+D54</f>
        <v>-14273801.700680271</v>
      </c>
      <c r="E55" s="41">
        <f t="shared" si="25"/>
        <v>-12927122.076449627</v>
      </c>
      <c r="F55" s="41">
        <f t="shared" si="25"/>
        <v>-12700714.355386902</v>
      </c>
      <c r="G55" s="41">
        <f t="shared" si="25"/>
        <v>-11649653.179377787</v>
      </c>
      <c r="H55" s="41">
        <f t="shared" si="25"/>
        <v>-9330639.5912501402</v>
      </c>
      <c r="I55" s="41">
        <f t="shared" si="25"/>
        <v>-6293223.1203405084</v>
      </c>
      <c r="J55" s="41">
        <f t="shared" si="25"/>
        <v>828108.38527621888</v>
      </c>
      <c r="K55" s="41">
        <f t="shared" si="25"/>
        <v>10843042.581648212</v>
      </c>
      <c r="L55" s="41">
        <f t="shared" si="25"/>
        <v>27398103.637592413</v>
      </c>
      <c r="M55" s="41">
        <f t="shared" si="25"/>
        <v>49555373.082492128</v>
      </c>
    </row>
    <row r="56" spans="1:13" ht="15.75" thickBot="1" x14ac:dyDescent="0.3"/>
    <row r="57" spans="1:13" x14ac:dyDescent="0.25">
      <c r="A57" s="42" t="s">
        <v>57</v>
      </c>
      <c r="B57" s="43">
        <f>M55</f>
        <v>49555373.082492128</v>
      </c>
      <c r="C57" s="44"/>
      <c r="F57" s="45"/>
    </row>
    <row r="58" spans="1:13" x14ac:dyDescent="0.25">
      <c r="A58" s="42" t="s">
        <v>58</v>
      </c>
      <c r="B58" s="46">
        <f>SUM(H54:M54)/ABS(B43)</f>
        <v>5.1238819646522975</v>
      </c>
    </row>
    <row r="59" spans="1:13" ht="15.75" thickBot="1" x14ac:dyDescent="0.3">
      <c r="A59" s="42" t="s">
        <v>59</v>
      </c>
      <c r="B59" s="47">
        <f>IRR(B52:M52)*4</f>
        <v>1.0680601598450474</v>
      </c>
      <c r="C59" s="45">
        <f>SUM(B54:G54)</f>
        <v>-11649653.179377787</v>
      </c>
    </row>
    <row r="61" spans="1:13" ht="15.75" thickBot="1" x14ac:dyDescent="0.3"/>
    <row r="62" spans="1:13" x14ac:dyDescent="0.25">
      <c r="A62" s="52" t="s">
        <v>61</v>
      </c>
    </row>
    <row r="63" spans="1:13" x14ac:dyDescent="0.25">
      <c r="A63" s="34" t="s">
        <v>50</v>
      </c>
      <c r="B63" s="35">
        <v>0.2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x14ac:dyDescent="0.25">
      <c r="A64" s="34" t="s">
        <v>51</v>
      </c>
      <c r="B64" s="37">
        <f>B63/4</f>
        <v>0.05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x14ac:dyDescent="0.25">
      <c r="A65" s="38" t="s">
        <v>52</v>
      </c>
      <c r="B65" s="39">
        <v>1</v>
      </c>
      <c r="C65" s="39">
        <f>B65/(1+$B$50)</f>
        <v>0.95238095238095233</v>
      </c>
      <c r="D65" s="39">
        <f>C65/(1+$B$50)</f>
        <v>0.90702947845804982</v>
      </c>
      <c r="E65" s="39">
        <f t="shared" ref="E65" si="26">D65/(1+$B$50)</f>
        <v>0.86383759853147601</v>
      </c>
      <c r="F65" s="39">
        <f t="shared" ref="F65" si="27">E65/(1+$B$50)</f>
        <v>0.82270247479188185</v>
      </c>
      <c r="G65" s="39">
        <f t="shared" ref="G65" si="28">F65/(1+$B$50)</f>
        <v>0.78352616646845885</v>
      </c>
      <c r="H65" s="39">
        <f t="shared" ref="H65" si="29">G65/(1+$B$50)</f>
        <v>0.74621539663662739</v>
      </c>
      <c r="I65" s="39">
        <f t="shared" ref="I65" si="30">H65/(1+$B$50)</f>
        <v>0.71068133013012125</v>
      </c>
      <c r="J65" s="39">
        <f t="shared" ref="J65" si="31">I65/(1+$B$50)</f>
        <v>0.67683936202868689</v>
      </c>
      <c r="K65" s="39">
        <f t="shared" ref="K65" si="32">J65/(1+$B$50)</f>
        <v>0.64460891621779703</v>
      </c>
      <c r="L65" s="39">
        <f t="shared" ref="L65" si="33">K65/(1+$B$50)</f>
        <v>0.6139132535407591</v>
      </c>
      <c r="M65" s="39">
        <f t="shared" ref="M65" si="34">L65/(1+$B$50)</f>
        <v>0.58467928908643718</v>
      </c>
    </row>
    <row r="66" spans="1:13" x14ac:dyDescent="0.25">
      <c r="A66" s="38" t="s">
        <v>62</v>
      </c>
      <c r="B66" s="40">
        <f>B35</f>
        <v>-4073550</v>
      </c>
      <c r="C66" s="40">
        <f t="shared" ref="C66:G66" si="35">C35</f>
        <v>-3973550</v>
      </c>
      <c r="D66" s="40">
        <f t="shared" si="35"/>
        <v>-7073550</v>
      </c>
      <c r="E66" s="40">
        <f t="shared" si="35"/>
        <v>1558950</v>
      </c>
      <c r="F66" s="40">
        <f t="shared" si="35"/>
        <v>275200</v>
      </c>
      <c r="G66" s="40">
        <f t="shared" si="35"/>
        <v>1341450</v>
      </c>
      <c r="H66" s="40">
        <f t="shared" ref="H66:M66" si="36">H39</f>
        <v>1243080</v>
      </c>
      <c r="I66" s="40">
        <f t="shared" si="36"/>
        <v>1709580</v>
      </c>
      <c r="J66" s="40">
        <f t="shared" si="36"/>
        <v>4208580</v>
      </c>
      <c r="K66" s="40">
        <f t="shared" si="36"/>
        <v>6214580</v>
      </c>
      <c r="L66" s="40">
        <f t="shared" si="36"/>
        <v>10786580</v>
      </c>
      <c r="M66" s="40">
        <f t="shared" si="36"/>
        <v>15158580</v>
      </c>
    </row>
    <row r="67" spans="1:13" x14ac:dyDescent="0.25">
      <c r="A67" s="38" t="s">
        <v>54</v>
      </c>
      <c r="B67" s="41">
        <f>B66</f>
        <v>-4073550</v>
      </c>
      <c r="C67" s="41">
        <f>B67+C66</f>
        <v>-8047100</v>
      </c>
      <c r="D67" s="41">
        <f t="shared" ref="D67" si="37">C67+D66</f>
        <v>-15120650</v>
      </c>
      <c r="E67" s="41">
        <f t="shared" ref="E67" si="38">D67+E66</f>
        <v>-13561700</v>
      </c>
      <c r="F67" s="41">
        <f t="shared" ref="F67" si="39">E67+F66</f>
        <v>-13286500</v>
      </c>
      <c r="G67" s="41">
        <f t="shared" ref="G67" si="40">F67+G66</f>
        <v>-11945050</v>
      </c>
      <c r="H67" s="41">
        <f t="shared" ref="H67" si="41">G67+H66</f>
        <v>-10701970</v>
      </c>
      <c r="I67" s="41">
        <f t="shared" ref="I67" si="42">H67+I66</f>
        <v>-8992390</v>
      </c>
      <c r="J67" s="41">
        <f t="shared" ref="J67" si="43">I67+J66</f>
        <v>-4783810</v>
      </c>
      <c r="K67" s="41">
        <f t="shared" ref="K67" si="44">J67+K66</f>
        <v>1430770</v>
      </c>
      <c r="L67" s="41">
        <f t="shared" ref="L67" si="45">K67+L66</f>
        <v>12217350</v>
      </c>
      <c r="M67" s="41">
        <f t="shared" ref="M67" si="46">L67+M66</f>
        <v>27375930</v>
      </c>
    </row>
    <row r="68" spans="1:13" x14ac:dyDescent="0.25">
      <c r="A68" s="38" t="s">
        <v>55</v>
      </c>
      <c r="B68" s="41">
        <f>B66*B65</f>
        <v>-4073550</v>
      </c>
      <c r="C68" s="41">
        <f t="shared" ref="C68:M68" si="47">C66*C65</f>
        <v>-3784333.333333333</v>
      </c>
      <c r="D68" s="41">
        <f t="shared" si="47"/>
        <v>-6415918.3673469387</v>
      </c>
      <c r="E68" s="41">
        <f t="shared" si="47"/>
        <v>1346679.6242306444</v>
      </c>
      <c r="F68" s="41">
        <f t="shared" si="47"/>
        <v>226407.72106272588</v>
      </c>
      <c r="G68" s="41">
        <f t="shared" si="47"/>
        <v>1051061.1760091141</v>
      </c>
      <c r="H68" s="41">
        <f t="shared" si="47"/>
        <v>927605.43525105878</v>
      </c>
      <c r="I68" s="41">
        <f t="shared" si="47"/>
        <v>1214966.5883638526</v>
      </c>
      <c r="J68" s="41">
        <f t="shared" si="47"/>
        <v>2848532.602246691</v>
      </c>
      <c r="K68" s="41">
        <f t="shared" si="47"/>
        <v>4005973.678548797</v>
      </c>
      <c r="L68" s="41">
        <f t="shared" si="47"/>
        <v>6622024.4223776814</v>
      </c>
      <c r="M68" s="41">
        <f t="shared" si="47"/>
        <v>8862907.7779598851</v>
      </c>
    </row>
    <row r="69" spans="1:13" ht="24" x14ac:dyDescent="0.25">
      <c r="A69" s="38" t="s">
        <v>56</v>
      </c>
      <c r="B69" s="41">
        <f>B68</f>
        <v>-4073550</v>
      </c>
      <c r="C69" s="41">
        <f>B69+C68</f>
        <v>-7857883.333333333</v>
      </c>
      <c r="D69" s="41">
        <f t="shared" ref="D69" si="48">C69+D68</f>
        <v>-14273801.700680271</v>
      </c>
      <c r="E69" s="41">
        <f t="shared" ref="E69" si="49">D69+E68</f>
        <v>-12927122.076449627</v>
      </c>
      <c r="F69" s="41">
        <f t="shared" ref="F69" si="50">E69+F68</f>
        <v>-12700714.355386902</v>
      </c>
      <c r="G69" s="41">
        <f t="shared" ref="G69" si="51">F69+G68</f>
        <v>-11649653.179377787</v>
      </c>
      <c r="H69" s="41">
        <f t="shared" ref="H69" si="52">G69+H68</f>
        <v>-10722047.744126728</v>
      </c>
      <c r="I69" s="41">
        <f t="shared" ref="I69" si="53">H69+I68</f>
        <v>-9507081.1557628755</v>
      </c>
      <c r="J69" s="41">
        <f t="shared" ref="J69" si="54">I69+J68</f>
        <v>-6658548.5535161849</v>
      </c>
      <c r="K69" s="41">
        <f t="shared" ref="K69" si="55">J69+K68</f>
        <v>-2652574.8749673879</v>
      </c>
      <c r="L69" s="41">
        <f t="shared" ref="L69" si="56">K69+L68</f>
        <v>3969449.5474102935</v>
      </c>
      <c r="M69" s="41">
        <f t="shared" ref="M69" si="57">L69+M68</f>
        <v>12832357.325370178</v>
      </c>
    </row>
    <row r="70" spans="1:13" ht="15.75" thickBot="1" x14ac:dyDescent="0.3"/>
    <row r="71" spans="1:13" x14ac:dyDescent="0.25">
      <c r="A71" s="42" t="s">
        <v>57</v>
      </c>
      <c r="B71" s="43">
        <f>M69</f>
        <v>12832357.325370178</v>
      </c>
      <c r="C71" s="44"/>
      <c r="F71" s="45"/>
    </row>
    <row r="72" spans="1:13" x14ac:dyDescent="0.25">
      <c r="A72" s="42" t="s">
        <v>58</v>
      </c>
      <c r="B72" s="46">
        <f>SUM(H68:M68)/ABS(B43)</f>
        <v>2.0495527858609184</v>
      </c>
    </row>
    <row r="73" spans="1:13" ht="15.75" thickBot="1" x14ac:dyDescent="0.3">
      <c r="A73" s="42" t="s">
        <v>59</v>
      </c>
      <c r="B73" s="47">
        <f>IRR(B66:M66)*4</f>
        <v>0.56195699067446192</v>
      </c>
      <c r="C73" s="45">
        <f>SUM(B68:G68)</f>
        <v>-11649653.179377787</v>
      </c>
    </row>
  </sheetData>
  <mergeCells count="5">
    <mergeCell ref="B1:E1"/>
    <mergeCell ref="F1:I1"/>
    <mergeCell ref="J1:M1"/>
    <mergeCell ref="A5:M5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L31" sqref="L31"/>
    </sheetView>
  </sheetViews>
  <sheetFormatPr defaultRowHeight="15" x14ac:dyDescent="0.25"/>
  <cols>
    <col min="1" max="1" width="43" customWidth="1"/>
    <col min="2" max="2" width="12.85546875" style="1" customWidth="1"/>
    <col min="3" max="15" width="10.42578125" style="6" bestFit="1" customWidth="1"/>
  </cols>
  <sheetData>
    <row r="1" spans="1:15" x14ac:dyDescent="0.25">
      <c r="A1" s="2"/>
      <c r="B1" s="3"/>
      <c r="C1" s="71">
        <v>2017</v>
      </c>
      <c r="D1" s="71"/>
      <c r="E1" s="71"/>
      <c r="F1" s="71"/>
      <c r="G1" s="72">
        <v>2018</v>
      </c>
      <c r="H1" s="72"/>
      <c r="I1" s="72"/>
      <c r="J1" s="72"/>
      <c r="K1" s="71">
        <v>2019</v>
      </c>
      <c r="L1" s="71"/>
      <c r="M1" s="71"/>
      <c r="N1" s="71"/>
      <c r="O1" s="55"/>
    </row>
    <row r="2" spans="1:15" x14ac:dyDescent="0.25">
      <c r="A2" s="2"/>
      <c r="B2" s="4" t="s">
        <v>30</v>
      </c>
      <c r="C2" s="56" t="s">
        <v>7</v>
      </c>
      <c r="D2" s="56" t="s">
        <v>8</v>
      </c>
      <c r="E2" s="56" t="s">
        <v>9</v>
      </c>
      <c r="F2" s="56" t="s">
        <v>10</v>
      </c>
      <c r="G2" s="57" t="str">
        <f>C2</f>
        <v>1 кв</v>
      </c>
      <c r="H2" s="57" t="str">
        <f>D2</f>
        <v>2кв</v>
      </c>
      <c r="I2" s="57" t="str">
        <f>E2</f>
        <v>3кв</v>
      </c>
      <c r="J2" s="57" t="str">
        <f>F2</f>
        <v>4кв</v>
      </c>
      <c r="K2" s="56" t="str">
        <f>C2</f>
        <v>1 кв</v>
      </c>
      <c r="L2" s="56" t="str">
        <f>D2</f>
        <v>2кв</v>
      </c>
      <c r="M2" s="56" t="str">
        <f>E2</f>
        <v>3кв</v>
      </c>
      <c r="N2" s="56" t="str">
        <f>F2</f>
        <v>4кв</v>
      </c>
      <c r="O2" s="58" t="s">
        <v>0</v>
      </c>
    </row>
    <row r="3" spans="1:15" x14ac:dyDescent="0.25">
      <c r="A3" s="2" t="s">
        <v>39</v>
      </c>
      <c r="B3" s="3">
        <v>150000</v>
      </c>
      <c r="C3" s="61">
        <f t="shared" ref="C3:C9" si="0">B3*3</f>
        <v>450000</v>
      </c>
      <c r="D3" s="61">
        <f t="shared" ref="D3:N9" si="1">C3</f>
        <v>450000</v>
      </c>
      <c r="E3" s="61">
        <f t="shared" si="1"/>
        <v>450000</v>
      </c>
      <c r="F3" s="61">
        <f t="shared" si="1"/>
        <v>450000</v>
      </c>
      <c r="G3" s="62">
        <f t="shared" si="1"/>
        <v>450000</v>
      </c>
      <c r="H3" s="62">
        <f t="shared" si="1"/>
        <v>450000</v>
      </c>
      <c r="I3" s="62">
        <f t="shared" si="1"/>
        <v>450000</v>
      </c>
      <c r="J3" s="62">
        <f t="shared" si="1"/>
        <v>450000</v>
      </c>
      <c r="K3" s="61">
        <f t="shared" si="1"/>
        <v>450000</v>
      </c>
      <c r="L3" s="61">
        <f t="shared" si="1"/>
        <v>450000</v>
      </c>
      <c r="M3" s="61">
        <f t="shared" si="1"/>
        <v>450000</v>
      </c>
      <c r="N3" s="61">
        <f t="shared" si="1"/>
        <v>450000</v>
      </c>
      <c r="O3" s="3">
        <f t="shared" ref="O3:O9" si="2">SUM(B3:N3)</f>
        <v>5550000</v>
      </c>
    </row>
    <row r="4" spans="1:15" x14ac:dyDescent="0.25">
      <c r="A4" s="2" t="s">
        <v>49</v>
      </c>
      <c r="B4" s="3">
        <v>80000</v>
      </c>
      <c r="C4" s="61">
        <f>$B$4*3</f>
        <v>240000</v>
      </c>
      <c r="D4" s="61">
        <f t="shared" ref="D4:N4" si="3">$B$4*3</f>
        <v>240000</v>
      </c>
      <c r="E4" s="61">
        <f t="shared" si="3"/>
        <v>240000</v>
      </c>
      <c r="F4" s="61">
        <f t="shared" si="3"/>
        <v>240000</v>
      </c>
      <c r="G4" s="62">
        <f t="shared" si="3"/>
        <v>240000</v>
      </c>
      <c r="H4" s="62">
        <f t="shared" si="3"/>
        <v>240000</v>
      </c>
      <c r="I4" s="62">
        <f t="shared" si="3"/>
        <v>240000</v>
      </c>
      <c r="J4" s="62">
        <f t="shared" si="3"/>
        <v>240000</v>
      </c>
      <c r="K4" s="61">
        <f t="shared" si="3"/>
        <v>240000</v>
      </c>
      <c r="L4" s="61">
        <f t="shared" si="3"/>
        <v>240000</v>
      </c>
      <c r="M4" s="61">
        <f t="shared" si="3"/>
        <v>240000</v>
      </c>
      <c r="N4" s="61">
        <f t="shared" si="3"/>
        <v>240000</v>
      </c>
      <c r="O4" s="3">
        <f t="shared" si="2"/>
        <v>2960000</v>
      </c>
    </row>
    <row r="5" spans="1:15" x14ac:dyDescent="0.25">
      <c r="A5" s="2" t="s">
        <v>40</v>
      </c>
      <c r="B5" s="3">
        <v>65000</v>
      </c>
      <c r="C5" s="61">
        <f>$B$5*3</f>
        <v>195000</v>
      </c>
      <c r="D5" s="61">
        <f t="shared" ref="D5:N5" si="4">$B$5*3</f>
        <v>195000</v>
      </c>
      <c r="E5" s="61">
        <f t="shared" si="4"/>
        <v>195000</v>
      </c>
      <c r="F5" s="61">
        <f t="shared" si="4"/>
        <v>195000</v>
      </c>
      <c r="G5" s="62">
        <f t="shared" si="4"/>
        <v>195000</v>
      </c>
      <c r="H5" s="62">
        <f t="shared" si="4"/>
        <v>195000</v>
      </c>
      <c r="I5" s="62">
        <f t="shared" si="4"/>
        <v>195000</v>
      </c>
      <c r="J5" s="62">
        <f t="shared" si="4"/>
        <v>195000</v>
      </c>
      <c r="K5" s="61">
        <f t="shared" si="4"/>
        <v>195000</v>
      </c>
      <c r="L5" s="61">
        <f t="shared" si="4"/>
        <v>195000</v>
      </c>
      <c r="M5" s="61">
        <f t="shared" si="4"/>
        <v>195000</v>
      </c>
      <c r="N5" s="61">
        <f t="shared" si="4"/>
        <v>195000</v>
      </c>
      <c r="O5" s="3">
        <f t="shared" si="2"/>
        <v>2405000</v>
      </c>
    </row>
    <row r="6" spans="1:15" x14ac:dyDescent="0.25">
      <c r="A6" s="2" t="s">
        <v>41</v>
      </c>
      <c r="B6" s="3">
        <v>100000</v>
      </c>
      <c r="C6" s="61">
        <f t="shared" si="0"/>
        <v>300000</v>
      </c>
      <c r="D6" s="61">
        <f t="shared" si="1"/>
        <v>300000</v>
      </c>
      <c r="E6" s="61">
        <f t="shared" si="1"/>
        <v>300000</v>
      </c>
      <c r="F6" s="61">
        <f t="shared" si="1"/>
        <v>300000</v>
      </c>
      <c r="G6" s="62">
        <f t="shared" si="1"/>
        <v>300000</v>
      </c>
      <c r="H6" s="62">
        <f t="shared" si="1"/>
        <v>300000</v>
      </c>
      <c r="I6" s="62">
        <f t="shared" si="1"/>
        <v>300000</v>
      </c>
      <c r="J6" s="62">
        <f t="shared" si="1"/>
        <v>300000</v>
      </c>
      <c r="K6" s="61">
        <f t="shared" si="1"/>
        <v>300000</v>
      </c>
      <c r="L6" s="61">
        <f t="shared" si="1"/>
        <v>300000</v>
      </c>
      <c r="M6" s="61">
        <f t="shared" si="1"/>
        <v>300000</v>
      </c>
      <c r="N6" s="61">
        <f t="shared" si="1"/>
        <v>300000</v>
      </c>
      <c r="O6" s="3">
        <f t="shared" si="2"/>
        <v>3700000</v>
      </c>
    </row>
    <row r="7" spans="1:15" x14ac:dyDescent="0.25">
      <c r="A7" s="2" t="s">
        <v>2</v>
      </c>
      <c r="B7" s="3">
        <v>50000</v>
      </c>
      <c r="C7" s="61">
        <f t="shared" si="0"/>
        <v>150000</v>
      </c>
      <c r="D7" s="61">
        <f t="shared" si="1"/>
        <v>150000</v>
      </c>
      <c r="E7" s="61">
        <f t="shared" si="1"/>
        <v>150000</v>
      </c>
      <c r="F7" s="61">
        <f t="shared" si="1"/>
        <v>150000</v>
      </c>
      <c r="G7" s="62">
        <f t="shared" si="1"/>
        <v>150000</v>
      </c>
      <c r="H7" s="62">
        <f t="shared" si="1"/>
        <v>150000</v>
      </c>
      <c r="I7" s="62">
        <f t="shared" si="1"/>
        <v>150000</v>
      </c>
      <c r="J7" s="62">
        <f t="shared" si="1"/>
        <v>150000</v>
      </c>
      <c r="K7" s="61">
        <f t="shared" si="1"/>
        <v>150000</v>
      </c>
      <c r="L7" s="61">
        <f t="shared" si="1"/>
        <v>150000</v>
      </c>
      <c r="M7" s="61">
        <f t="shared" si="1"/>
        <v>150000</v>
      </c>
      <c r="N7" s="61">
        <f t="shared" si="1"/>
        <v>150000</v>
      </c>
      <c r="O7" s="3">
        <f t="shared" si="2"/>
        <v>1850000</v>
      </c>
    </row>
    <row r="8" spans="1:15" x14ac:dyDescent="0.25">
      <c r="A8" s="2" t="s">
        <v>42</v>
      </c>
      <c r="B8" s="3">
        <v>50000</v>
      </c>
      <c r="C8" s="61">
        <f t="shared" si="0"/>
        <v>150000</v>
      </c>
      <c r="D8" s="61">
        <f t="shared" ref="D8:N8" si="5">C8</f>
        <v>150000</v>
      </c>
      <c r="E8" s="61">
        <f t="shared" si="5"/>
        <v>150000</v>
      </c>
      <c r="F8" s="61">
        <f t="shared" si="5"/>
        <v>150000</v>
      </c>
      <c r="G8" s="62">
        <f t="shared" si="5"/>
        <v>150000</v>
      </c>
      <c r="H8" s="62">
        <f t="shared" si="5"/>
        <v>150000</v>
      </c>
      <c r="I8" s="62">
        <f t="shared" si="5"/>
        <v>150000</v>
      </c>
      <c r="J8" s="62">
        <f t="shared" si="5"/>
        <v>150000</v>
      </c>
      <c r="K8" s="61">
        <f t="shared" si="5"/>
        <v>150000</v>
      </c>
      <c r="L8" s="61">
        <f t="shared" si="5"/>
        <v>150000</v>
      </c>
      <c r="M8" s="61">
        <f t="shared" si="5"/>
        <v>150000</v>
      </c>
      <c r="N8" s="61">
        <f t="shared" si="5"/>
        <v>150000</v>
      </c>
      <c r="O8" s="3">
        <f t="shared" si="2"/>
        <v>1850000</v>
      </c>
    </row>
    <row r="9" spans="1:15" x14ac:dyDescent="0.25">
      <c r="A9" s="2" t="s">
        <v>27</v>
      </c>
      <c r="B9" s="3"/>
      <c r="C9" s="61">
        <f t="shared" si="0"/>
        <v>0</v>
      </c>
      <c r="D9" s="61">
        <f t="shared" si="1"/>
        <v>0</v>
      </c>
      <c r="E9" s="61">
        <f t="shared" si="1"/>
        <v>0</v>
      </c>
      <c r="F9" s="61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1">
        <f t="shared" si="1"/>
        <v>0</v>
      </c>
      <c r="L9" s="61">
        <f t="shared" si="1"/>
        <v>0</v>
      </c>
      <c r="M9" s="61">
        <f t="shared" si="1"/>
        <v>0</v>
      </c>
      <c r="N9" s="61">
        <f t="shared" si="1"/>
        <v>0</v>
      </c>
      <c r="O9" s="3">
        <f t="shared" si="2"/>
        <v>0</v>
      </c>
    </row>
    <row r="10" spans="1:15" x14ac:dyDescent="0.25">
      <c r="A10" s="2" t="s">
        <v>6</v>
      </c>
      <c r="B10" s="3">
        <f>SUM(B3:B9)</f>
        <v>495000</v>
      </c>
      <c r="C10" s="61"/>
      <c r="D10" s="61"/>
      <c r="E10" s="61"/>
      <c r="F10" s="61"/>
      <c r="G10" s="62"/>
      <c r="H10" s="62"/>
      <c r="I10" s="62"/>
      <c r="J10" s="62"/>
      <c r="K10" s="61"/>
      <c r="L10" s="61"/>
      <c r="M10" s="61"/>
      <c r="N10" s="61"/>
      <c r="O10" s="3"/>
    </row>
    <row r="11" spans="1:15" x14ac:dyDescent="0.25">
      <c r="A11" s="2" t="s">
        <v>28</v>
      </c>
      <c r="B11" s="3"/>
      <c r="C11" s="61">
        <f t="shared" ref="C11:N11" si="6">SUM(C3:C10)</f>
        <v>1485000</v>
      </c>
      <c r="D11" s="61">
        <f t="shared" si="6"/>
        <v>1485000</v>
      </c>
      <c r="E11" s="61">
        <f t="shared" si="6"/>
        <v>1485000</v>
      </c>
      <c r="F11" s="61">
        <f t="shared" si="6"/>
        <v>1485000</v>
      </c>
      <c r="G11" s="62">
        <f t="shared" si="6"/>
        <v>1485000</v>
      </c>
      <c r="H11" s="62">
        <f t="shared" si="6"/>
        <v>1485000</v>
      </c>
      <c r="I11" s="62">
        <f t="shared" si="6"/>
        <v>1485000</v>
      </c>
      <c r="J11" s="62">
        <f t="shared" si="6"/>
        <v>1485000</v>
      </c>
      <c r="K11" s="61">
        <f t="shared" si="6"/>
        <v>1485000</v>
      </c>
      <c r="L11" s="61">
        <f t="shared" si="6"/>
        <v>1485000</v>
      </c>
      <c r="M11" s="61">
        <f t="shared" si="6"/>
        <v>1485000</v>
      </c>
      <c r="N11" s="61">
        <f t="shared" si="6"/>
        <v>1485000</v>
      </c>
      <c r="O11" s="3"/>
    </row>
    <row r="12" spans="1:15" x14ac:dyDescent="0.25">
      <c r="A12" s="5" t="s">
        <v>29</v>
      </c>
      <c r="B12" s="4">
        <f>SUM(C11:N11)</f>
        <v>17820000</v>
      </c>
      <c r="C12" s="59"/>
      <c r="D12" s="59"/>
      <c r="E12" s="59"/>
      <c r="F12" s="59"/>
      <c r="G12" s="60"/>
      <c r="H12" s="60"/>
      <c r="I12" s="60"/>
      <c r="J12" s="60"/>
      <c r="K12" s="59"/>
      <c r="L12" s="59"/>
      <c r="M12" s="59"/>
      <c r="N12" s="59"/>
      <c r="O12" s="29"/>
    </row>
  </sheetData>
  <mergeCells count="3">
    <mergeCell ref="C1:F1"/>
    <mergeCell ref="G1:J1"/>
    <mergeCell ref="K1:N1"/>
  </mergeCells>
  <pageMargins left="0.7" right="0.7" top="0.75" bottom="0.75" header="0.3" footer="0.3"/>
  <ignoredErrors>
    <ignoredError sqref="C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бюджет</vt:lpstr>
      <vt:lpstr>ФОТ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2019-03-28T21:27:01Z</dcterms:modified>
</cp:coreProperties>
</file>